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67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<sst xmlns="http://schemas.openxmlformats.org/spreadsheetml/2006/main" count="340" uniqueCount="310">
  <si>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</si>
  <si>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</si>
  <si>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</si>
  <si>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</si>
  <si>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</si>
  <si>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</si>
  <si>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</si>
  <si>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</si>
  <si>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</si>
  <si>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</si>
  <si>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</si>
  <si>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</si>
  <si>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</si>
  <si>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</si>
  <si>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</si>
  <si>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</si>
  <si>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</si>
  <si>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</si>
  <si>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</si>
  <si>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</si>
  <si>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</si>
  <si>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</si>
  <si>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</si>
  <si>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</si>
  <si>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</si>
  <si>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</si>
  <si>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</si>
  <si>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</si>
  <si>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</si>
  <si>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</si>
  <si>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</si>
  <si>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</si>
  <si>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</si>
  <si>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</si>
  <si>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</si>
  <si>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</si>
  <si>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</si>
  <si>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</si>
  <si>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</si>
  <si>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</si>
  <si>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</si>
  <si>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</si>
  <si>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</si>
  <si>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</si>
  <si>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</si>
  <si>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</si>
  <si>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</si>
  <si>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</si>
  <si>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</si>
  <si>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</si>
  <si>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</si>
  <si>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</si>
  <si>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</si>
  <si>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</si>
  <si>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</si>
  <si>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</si>
  <si>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</si>
  <si>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</si>
  <si>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</si>
  <si>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</si>
  <si>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</si>
  <si>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</si>
  <si>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</si>
  <si>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</si>
  <si>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</si>
  <si>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</si>
  <si>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</si>
  <si>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</si>
  <si>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</si>
  <si>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</si>
  <si>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</si>
  <si>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</si>
  <si>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</si>
  <si>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</si>
  <si>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</si>
  <si>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</si>
  <si>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</si>
  <si>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</si>
  <si>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</si>
  <si>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</si>
  <si>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</si>
  <si>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</si>
  <si>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</si>
  <si>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</si>
  <si>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</si>
  <si>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</si>
  <si>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</si>
  <si>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</si>
  <si>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</si>
  <si>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</si>
  <si>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</si>
  <si>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</si>
  <si>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</si>
  <si>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</si>
  <si>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</si>
  <si>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</si>
  <si>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</si>
  <si>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</si>
  <si>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</si>
  <si>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</si>
  <si>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</si>
  <si>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</si>
  <si>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</si>
  <si>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</si>
  <si>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</si>
  <si>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</si>
  <si>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</si>
  <si>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</si>
  <si>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</si>
  <si>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</si>
  <si>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</si>
  <si>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</si>
  <si>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</si>
  <si>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</si>
  <si>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</si>
  <si>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</si>
  <si>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</si>
  <si>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</si>
  <si>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</si>
  <si>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</si>
  <si>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</si>
  <si>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</si>
  <si>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</si>
  <si>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</si>
  <si>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</si>
  <si>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</si>
  <si>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</si>
  <si>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</si>
  <si>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</si>
  <si>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</si>
  <si>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</si>
  <si>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</si>
  <si>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</si>
  <si>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</si>
  <si>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</si>
  <si>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</si>
  <si>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</si>
  <si>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</si>
  <si>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</si>
  <si>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</si>
  <si>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</si>
  <si>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</si>
  <si>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</si>
  <si>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</si>
  <si>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</si>
  <si>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</si>
  <si>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</si>
  <si>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</si>
  <si>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</si>
  <si>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</si>
  <si>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</si>
  <si>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</si>
  <si>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</si>
  <si>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</si>
  <si>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</si>
  <si>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</si>
  <si>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</si>
  <si>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</si>
  <si>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</si>
  <si>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</si>
  <si>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</si>
  <si>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</si>
  <si>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</si>
  <si>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</si>
  <si>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</si>
  <si>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</si>
  <si>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</si>
  <si>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</si>
  <si>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</si>
  <si>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</si>
  <si>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</si>
  <si>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</si>
  <si>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</si>
  <si>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</si>
  <si>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</si>
  <si>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</si>
  <si>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</si>
  <si>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</si>
  <si>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</si>
  <si>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</si>
  <si>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</si>
  <si>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</si>
  <si>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</si>
  <si>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</si>
  <si>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</si>
  <si>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</si>
  <si>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</si>
  <si>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</si>
  <si>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</si>
  <si>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</si>
  <si>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</si>
  <si>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</si>
  <si>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</si>
  <si>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</si>
  <si>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</si>
  <si>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</si>
  <si>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</si>
  <si>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</si>
  <si>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</si>
  <si>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</si>
  <si>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</si>
  <si>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</si>
  <si>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</si>
  <si>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</si>
  <si>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</si>
  <si>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</si>
  <si>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</si>
  <si>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</si>
  <si>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</si>
  <si>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</si>
  <si>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</si>
  <si>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</si>
  <si>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</si>
  <si>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</si>
  <si>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</si>
  <si>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</si>
  <si>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</si>
  <si>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</si>
  <si>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</si>
  <si>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</si>
  <si>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</si>
  <si>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</si>
  <si>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</si>
  <si>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</si>
  <si>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</si>
  <si>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</si>
  <si>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</si>
  <si>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</si>
  <si>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</si>
  <si>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</si>
  <si>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</si>
  <si>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</si>
  <si>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</si>
  <si>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</si>
  <si>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</si>
  <si>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</si>
  <si>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</si>
  <si>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</si>
  <si>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</si>
  <si>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</si>
  <si>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</si>
  <si>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</si>
  <si>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</si>
  <si>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</si>
  <si>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</si>
  <si>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</si>
  <si>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</si>
  <si>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</si>
  <si>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</si>
  <si>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</si>
  <si>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</si>
  <si>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</si>
  <si>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</si>
  <si>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</si>
  <si>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</si>
  <si>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</si>
  <si>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</si>
  <si>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</si>
  <si>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</si>
  <si>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</si>
  <si>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</si>
  <si>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</si>
  <si>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</si>
  <si>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</si>
  <si>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</si>
  <si>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</si>
  <si>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</si>
  <si>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</si>
  <si>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</si>
  <si>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</si>
  <si>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</si>
  <si>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</si>
  <si>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</si>
  <si>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</si>
  <si>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</si>
  <si>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</si>
  <si>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</si>
  <si>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</si>
  <si>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</si>
  <si>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</si>
  <si>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</si>
  <si>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</si>
  <si>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</si>
  <si>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</si>
  <si>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</si>
  <si>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</si>
  <si>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</si>
  <si>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</si>
  <si>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</si>
  <si>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</si>
  <si>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</si>
  <si>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</si>
  <si>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</si>
  <si>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</si>
  <si>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</si>
  <si>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</si>
  <si>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</si>
  <si>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</si>
  <si>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</si>
  <si>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</si>
  <si>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</si>
  <si>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</si>
  <si>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Obveznik:  Luka Ploče d.d.</t>
  </si>
  <si>
    <t>NE</t>
  </si>
  <si>
    <t>OIB:</t>
  </si>
  <si>
    <t>01.01.2013.</t>
  </si>
  <si>
    <t>31.03.2013.</t>
  </si>
  <si>
    <r>
      <t xml:space="preserve">                                                                         stanje na dan 31.03.2013.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</si>
  <si>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u razdoblju 01.01.2013. do 31.03.2013.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</si>
  <si>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01.01.2013. do 31.03.2013.                                      </t>
    </r>
    <r>
      <rPr>
        <b/>
        <sz val="8"/>
        <rFont val="Arial"/>
        <family val="2"/>
      </rPr>
      <t>u kunama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</si>
</sst>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 applyProtection="1">
      <alignment horizontal="center"/>
      <protection hidden="1"/>
    </xf>
    <xf numFmtId="0" fontId="2" fillId="0" borderId="28" xfId="51" applyFont="1" applyBorder="1" applyProtection="1">
      <alignment vertical="top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Border="1" applyAlignment="1" applyProtection="1">
      <alignment horizontal="center"/>
      <protection hidden="1"/>
    </xf>
    <xf numFmtId="0" fontId="2" fillId="0" borderId="29" xfId="51" applyFont="1" applyBorder="1" applyAlignment="1" applyProtection="1">
      <alignment horizontal="center"/>
      <protection hidden="1"/>
    </xf>
    <xf numFmtId="0" fontId="2" fillId="0" borderId="27" xfId="51" applyFont="1" applyBorder="1" applyAlignment="1" applyProtection="1">
      <alignment horizontal="left" vertical="top"/>
      <protection hidden="1"/>
    </xf>
    <xf numFmtId="0" fontId="2" fillId="0" borderId="28" xfId="51" applyFont="1" applyBorder="1" applyAlignment="1" applyProtection="1">
      <alignment horizontal="left" vertical="top"/>
      <protection hidden="1"/>
    </xf>
    <xf numFmtId="0" fontId="2" fillId="0" borderId="29" xfId="51" applyFont="1" applyBorder="1" applyAlignment="1" applyProtection="1">
      <alignment horizontal="left" vertical="top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6" fillId="0" borderId="0" xfId="57" applyFont="1" applyBorder="1" applyAlignment="1">
      <alignment horizontal="left" vertical="top" wrapText="1"/>
      <protection/>
    </xf>
    <xf numFmtId="0" fontId="21" fillId="0" borderId="0" xfId="57" applyFont="1" applyBorder="1" applyAlignment="1">
      <alignment horizontal="left" vertical="top"/>
      <protection/>
    </xf>
    <xf numFmtId="0" fontId="10" fillId="0" borderId="0" xfId="57" applyFont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">
      <selection activeCell="I23" sqref="I23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214</v>
      </c>
      <c r="B1" s="196"/>
      <c r="C1" s="196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32" t="s">
        <v>215</v>
      </c>
      <c r="B2" s="133"/>
      <c r="C2" s="133"/>
      <c r="D2" s="134"/>
      <c r="E2" s="113" t="s">
        <v>305</v>
      </c>
      <c r="F2" s="12"/>
      <c r="G2" s="13" t="s">
        <v>216</v>
      </c>
      <c r="H2" s="113" t="s">
        <v>306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35" t="s">
        <v>280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8" t="s">
        <v>217</v>
      </c>
      <c r="B6" s="139"/>
      <c r="C6" s="140" t="s">
        <v>286</v>
      </c>
      <c r="D6" s="141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47" t="s">
        <v>218</v>
      </c>
      <c r="B8" s="148"/>
      <c r="C8" s="140" t="s">
        <v>287</v>
      </c>
      <c r="D8" s="141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9" t="s">
        <v>219</v>
      </c>
      <c r="B10" s="150"/>
      <c r="C10" s="140" t="s">
        <v>288</v>
      </c>
      <c r="D10" s="141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8" t="s">
        <v>220</v>
      </c>
      <c r="B12" s="139"/>
      <c r="C12" s="144" t="s">
        <v>289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8" t="s">
        <v>221</v>
      </c>
      <c r="B14" s="139"/>
      <c r="C14" s="142">
        <v>20340</v>
      </c>
      <c r="D14" s="143"/>
      <c r="E14" s="16"/>
      <c r="F14" s="144" t="s">
        <v>290</v>
      </c>
      <c r="G14" s="145"/>
      <c r="H14" s="145"/>
      <c r="I14" s="14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8" t="s">
        <v>222</v>
      </c>
      <c r="B16" s="139"/>
      <c r="C16" s="144" t="s">
        <v>291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8" t="s">
        <v>223</v>
      </c>
      <c r="B18" s="139"/>
      <c r="C18" s="155" t="s">
        <v>292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8" t="s">
        <v>224</v>
      </c>
      <c r="B20" s="139"/>
      <c r="C20" s="155" t="s">
        <v>293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8" t="s">
        <v>225</v>
      </c>
      <c r="B22" s="139"/>
      <c r="C22" s="114">
        <v>335</v>
      </c>
      <c r="D22" s="144" t="s">
        <v>290</v>
      </c>
      <c r="E22" s="152"/>
      <c r="F22" s="153"/>
      <c r="G22" s="138"/>
      <c r="H22" s="158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8" t="s">
        <v>226</v>
      </c>
      <c r="B24" s="139"/>
      <c r="C24" s="114">
        <v>19</v>
      </c>
      <c r="D24" s="144" t="s">
        <v>294</v>
      </c>
      <c r="E24" s="152"/>
      <c r="F24" s="152"/>
      <c r="G24" s="153"/>
      <c r="H24" s="50" t="s">
        <v>227</v>
      </c>
      <c r="I24" s="115">
        <v>554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38" t="s">
        <v>228</v>
      </c>
      <c r="B26" s="139"/>
      <c r="C26" s="116" t="s">
        <v>303</v>
      </c>
      <c r="D26" s="25"/>
      <c r="E26" s="32"/>
      <c r="F26" s="24"/>
      <c r="G26" s="154" t="s">
        <v>229</v>
      </c>
      <c r="H26" s="139"/>
      <c r="I26" s="117" t="s">
        <v>295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304</v>
      </c>
      <c r="I28" s="165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69"/>
      <c r="I30" s="170"/>
      <c r="J30" s="10"/>
      <c r="K30" s="10"/>
      <c r="L30" s="10"/>
    </row>
    <row r="31" spans="1:12" ht="12.75">
      <c r="A31" s="20"/>
      <c r="B31" s="20"/>
      <c r="C31" s="33"/>
      <c r="D31" s="171"/>
      <c r="E31" s="171"/>
      <c r="F31" s="171"/>
      <c r="G31" s="172"/>
      <c r="H31" s="126"/>
      <c r="I31" s="127"/>
      <c r="J31" s="10"/>
      <c r="K31" s="10"/>
      <c r="L31" s="10"/>
    </row>
    <row r="32" spans="1:12" ht="12.75">
      <c r="A32" s="166"/>
      <c r="B32" s="167"/>
      <c r="C32" s="167"/>
      <c r="D32" s="168"/>
      <c r="E32" s="166"/>
      <c r="F32" s="167"/>
      <c r="G32" s="167"/>
      <c r="H32" s="169"/>
      <c r="I32" s="170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66"/>
      <c r="B34" s="167"/>
      <c r="C34" s="167"/>
      <c r="D34" s="168"/>
      <c r="E34" s="166"/>
      <c r="F34" s="167"/>
      <c r="G34" s="167"/>
      <c r="H34" s="169"/>
      <c r="I34" s="170"/>
      <c r="J34" s="10"/>
      <c r="K34" s="10"/>
      <c r="L34" s="10"/>
    </row>
    <row r="35" spans="1:12" ht="12.75">
      <c r="A35" s="33"/>
      <c r="B35" s="33"/>
      <c r="C35" s="173"/>
      <c r="D35" s="174"/>
      <c r="E35" s="20"/>
      <c r="F35" s="173"/>
      <c r="G35" s="174"/>
      <c r="H35" s="126"/>
      <c r="I35" s="126"/>
      <c r="J35" s="10"/>
      <c r="K35" s="10"/>
      <c r="L35" s="10"/>
    </row>
    <row r="36" spans="1:12" ht="12.75">
      <c r="A36" s="166"/>
      <c r="B36" s="167"/>
      <c r="C36" s="167"/>
      <c r="D36" s="168"/>
      <c r="E36" s="166"/>
      <c r="F36" s="167"/>
      <c r="G36" s="167"/>
      <c r="H36" s="169"/>
      <c r="I36" s="170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69"/>
      <c r="I38" s="170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44"/>
      <c r="B40" s="152"/>
      <c r="C40" s="152"/>
      <c r="D40" s="153"/>
      <c r="E40" s="144"/>
      <c r="F40" s="152"/>
      <c r="G40" s="153"/>
      <c r="H40" s="140"/>
      <c r="I40" s="141"/>
      <c r="J40" s="10"/>
      <c r="K40" s="10"/>
      <c r="L40" s="10"/>
    </row>
    <row r="41" spans="1:12" ht="12.75">
      <c r="A41" s="118"/>
      <c r="B41" s="32"/>
      <c r="C41" s="32"/>
      <c r="D41" s="32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202"/>
      <c r="B42" s="203"/>
      <c r="C42" s="203"/>
      <c r="D42" s="204"/>
      <c r="E42" s="131"/>
      <c r="F42" s="129"/>
      <c r="G42" s="130"/>
      <c r="H42" s="200"/>
      <c r="I42" s="201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29"/>
      <c r="C44" s="30"/>
      <c r="D44" s="31"/>
      <c r="E44" s="16"/>
      <c r="F44" s="30"/>
      <c r="G44" s="31"/>
      <c r="H44" s="16"/>
      <c r="I44" s="90"/>
      <c r="J44" s="10"/>
      <c r="K44" s="10"/>
      <c r="L44" s="10"/>
    </row>
    <row r="45" spans="1:12" ht="12.75">
      <c r="A45" s="98"/>
      <c r="B45" s="33"/>
      <c r="C45" s="33"/>
      <c r="D45" s="20"/>
      <c r="E45" s="20"/>
      <c r="F45" s="33"/>
      <c r="G45" s="20"/>
      <c r="H45" s="20"/>
      <c r="I45" s="99"/>
      <c r="J45" s="10"/>
      <c r="K45" s="10"/>
      <c r="L45" s="10"/>
    </row>
    <row r="46" spans="1:12" ht="12.75">
      <c r="A46" s="149" t="s">
        <v>232</v>
      </c>
      <c r="B46" s="177"/>
      <c r="C46" s="140"/>
      <c r="D46" s="141"/>
      <c r="E46" s="26"/>
      <c r="F46" s="144"/>
      <c r="G46" s="190"/>
      <c r="H46" s="190"/>
      <c r="I46" s="191"/>
      <c r="J46" s="10"/>
      <c r="K46" s="10"/>
      <c r="L46" s="10"/>
    </row>
    <row r="47" spans="1:12" ht="12.75">
      <c r="A47" s="96"/>
      <c r="B47" s="29"/>
      <c r="C47" s="192"/>
      <c r="D47" s="193"/>
      <c r="E47" s="16"/>
      <c r="F47" s="192"/>
      <c r="G47" s="194"/>
      <c r="H47" s="34"/>
      <c r="I47" s="100"/>
      <c r="J47" s="10"/>
      <c r="K47" s="10"/>
      <c r="L47" s="10"/>
    </row>
    <row r="48" spans="1:12" ht="12.75">
      <c r="A48" s="149" t="s">
        <v>233</v>
      </c>
      <c r="B48" s="177"/>
      <c r="C48" s="144" t="s">
        <v>296</v>
      </c>
      <c r="D48" s="198"/>
      <c r="E48" s="198"/>
      <c r="F48" s="198"/>
      <c r="G48" s="198"/>
      <c r="H48" s="198"/>
      <c r="I48" s="199"/>
      <c r="J48" s="10"/>
      <c r="K48" s="10"/>
      <c r="L48" s="10"/>
    </row>
    <row r="49" spans="1:12" ht="12.75">
      <c r="A49" s="89"/>
      <c r="B49" s="22"/>
      <c r="C49" s="21" t="s">
        <v>234</v>
      </c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9" t="s">
        <v>235</v>
      </c>
      <c r="B50" s="177"/>
      <c r="C50" s="181" t="s">
        <v>297</v>
      </c>
      <c r="D50" s="179"/>
      <c r="E50" s="180"/>
      <c r="F50" s="16"/>
      <c r="G50" s="50" t="s">
        <v>236</v>
      </c>
      <c r="H50" s="181" t="s">
        <v>298</v>
      </c>
      <c r="I50" s="180"/>
      <c r="J50" s="10"/>
      <c r="K50" s="10"/>
      <c r="L50" s="10"/>
    </row>
    <row r="51" spans="1:12" ht="12.75">
      <c r="A51" s="89"/>
      <c r="B51" s="22"/>
      <c r="C51" s="21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9" t="s">
        <v>223</v>
      </c>
      <c r="B52" s="177"/>
      <c r="C52" s="178"/>
      <c r="D52" s="179"/>
      <c r="E52" s="179"/>
      <c r="F52" s="179"/>
      <c r="G52" s="179"/>
      <c r="H52" s="179"/>
      <c r="I52" s="180"/>
      <c r="J52" s="10"/>
      <c r="K52" s="10"/>
      <c r="L52" s="10"/>
    </row>
    <row r="53" spans="1:12" ht="12.75">
      <c r="A53" s="89"/>
      <c r="B53" s="22"/>
      <c r="C53" s="16"/>
      <c r="D53" s="16"/>
      <c r="E53" s="16"/>
      <c r="F53" s="16"/>
      <c r="G53" s="16"/>
      <c r="H53" s="16"/>
      <c r="I53" s="90"/>
      <c r="J53" s="10"/>
      <c r="K53" s="10"/>
      <c r="L53" s="10"/>
    </row>
    <row r="54" spans="1:12" ht="12.75">
      <c r="A54" s="138" t="s">
        <v>237</v>
      </c>
      <c r="B54" s="139"/>
      <c r="C54" s="181" t="s">
        <v>299</v>
      </c>
      <c r="D54" s="179"/>
      <c r="E54" s="179"/>
      <c r="F54" s="179"/>
      <c r="G54" s="179"/>
      <c r="H54" s="179"/>
      <c r="I54" s="146"/>
      <c r="J54" s="10"/>
      <c r="K54" s="10"/>
      <c r="L54" s="10"/>
    </row>
    <row r="55" spans="1:12" ht="12.75">
      <c r="A55" s="101"/>
      <c r="B55" s="20"/>
      <c r="C55" s="197" t="s">
        <v>238</v>
      </c>
      <c r="D55" s="197"/>
      <c r="E55" s="197"/>
      <c r="F55" s="197"/>
      <c r="G55" s="197"/>
      <c r="H55" s="197"/>
      <c r="I55" s="102"/>
      <c r="J55" s="10"/>
      <c r="K55" s="10"/>
      <c r="L55" s="10"/>
    </row>
    <row r="56" spans="1:12" ht="12.75">
      <c r="A56" s="101"/>
      <c r="B56" s="20"/>
      <c r="C56" s="35"/>
      <c r="D56" s="35"/>
      <c r="E56" s="35"/>
      <c r="F56" s="35"/>
      <c r="G56" s="35"/>
      <c r="H56" s="35"/>
      <c r="I56" s="102"/>
      <c r="J56" s="10"/>
      <c r="K56" s="10"/>
      <c r="L56" s="10"/>
    </row>
    <row r="57" spans="1:12" ht="12.75">
      <c r="A57" s="101"/>
      <c r="B57" s="182" t="s">
        <v>239</v>
      </c>
      <c r="C57" s="183"/>
      <c r="D57" s="183"/>
      <c r="E57" s="183"/>
      <c r="F57" s="48"/>
      <c r="G57" s="48"/>
      <c r="H57" s="48"/>
      <c r="I57" s="103"/>
      <c r="J57" s="10"/>
      <c r="K57" s="10"/>
      <c r="L57" s="10"/>
    </row>
    <row r="58" spans="1:12" ht="12.75">
      <c r="A58" s="101"/>
      <c r="B58" s="184" t="s">
        <v>270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1"/>
      <c r="B59" s="184" t="s">
        <v>271</v>
      </c>
      <c r="C59" s="185"/>
      <c r="D59" s="185"/>
      <c r="E59" s="185"/>
      <c r="F59" s="185"/>
      <c r="G59" s="185"/>
      <c r="H59" s="185"/>
      <c r="I59" s="103"/>
      <c r="J59" s="10"/>
      <c r="K59" s="10"/>
      <c r="L59" s="10"/>
    </row>
    <row r="60" spans="1:12" ht="12.75">
      <c r="A60" s="101"/>
      <c r="B60" s="184" t="s">
        <v>272</v>
      </c>
      <c r="C60" s="185"/>
      <c r="D60" s="185"/>
      <c r="E60" s="185"/>
      <c r="F60" s="185"/>
      <c r="G60" s="185"/>
      <c r="H60" s="185"/>
      <c r="I60" s="186"/>
      <c r="J60" s="10"/>
      <c r="K60" s="10"/>
      <c r="L60" s="10"/>
    </row>
    <row r="61" spans="1:12" ht="12.75">
      <c r="A61" s="101"/>
      <c r="B61" s="184" t="s">
        <v>273</v>
      </c>
      <c r="C61" s="185"/>
      <c r="D61" s="185"/>
      <c r="E61" s="185"/>
      <c r="F61" s="185"/>
      <c r="G61" s="185"/>
      <c r="H61" s="185"/>
      <c r="I61" s="186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240</v>
      </c>
      <c r="B63" s="16"/>
      <c r="C63" s="16"/>
      <c r="D63" s="16"/>
      <c r="E63" s="16"/>
      <c r="F63" s="16"/>
      <c r="G63" s="36"/>
      <c r="H63" s="37"/>
      <c r="I63" s="108"/>
      <c r="J63" s="10"/>
      <c r="K63" s="10"/>
      <c r="L63" s="10"/>
    </row>
    <row r="64" spans="1:12" ht="12.75">
      <c r="A64" s="85"/>
      <c r="B64" s="16"/>
      <c r="C64" s="16"/>
      <c r="D64" s="16"/>
      <c r="E64" s="20" t="s">
        <v>241</v>
      </c>
      <c r="F64" s="32"/>
      <c r="G64" s="187" t="s">
        <v>242</v>
      </c>
      <c r="H64" s="188"/>
      <c r="I64" s="189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75"/>
      <c r="H65" s="176"/>
      <c r="I65" s="112"/>
      <c r="J65" s="10"/>
      <c r="K65" s="10"/>
      <c r="L6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5">
    <mergeCell ref="C50:E50"/>
    <mergeCell ref="H50:I50"/>
    <mergeCell ref="A46:B46"/>
    <mergeCell ref="H42:I42"/>
    <mergeCell ref="A42:D42"/>
    <mergeCell ref="B59:H59"/>
    <mergeCell ref="C46:D46"/>
    <mergeCell ref="F46:I46"/>
    <mergeCell ref="C47:D47"/>
    <mergeCell ref="F47:G47"/>
    <mergeCell ref="A1:C1"/>
    <mergeCell ref="C55:H55"/>
    <mergeCell ref="A48:B48"/>
    <mergeCell ref="C48:I48"/>
    <mergeCell ref="A50:B50"/>
    <mergeCell ref="G65:H65"/>
    <mergeCell ref="A52:B52"/>
    <mergeCell ref="C52:I52"/>
    <mergeCell ref="A54:B54"/>
    <mergeCell ref="C54:I54"/>
    <mergeCell ref="B57:E57"/>
    <mergeCell ref="B60:I60"/>
    <mergeCell ref="B61:I61"/>
    <mergeCell ref="B58:I58"/>
    <mergeCell ref="G64:I64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:D2"/>
    <mergeCell ref="A4:I4"/>
    <mergeCell ref="A6:B6"/>
    <mergeCell ref="C6:D6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307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302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50</v>
      </c>
      <c r="B4" s="244"/>
      <c r="C4" s="244"/>
      <c r="D4" s="244"/>
      <c r="E4" s="244"/>
      <c r="F4" s="244"/>
      <c r="G4" s="244"/>
      <c r="H4" s="245"/>
      <c r="I4" s="57" t="s">
        <v>243</v>
      </c>
      <c r="J4" s="58" t="s">
        <v>282</v>
      </c>
      <c r="K4" s="59" t="s">
        <v>283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19" t="s">
        <v>51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8</v>
      </c>
      <c r="B8" s="227"/>
      <c r="C8" s="227"/>
      <c r="D8" s="227"/>
      <c r="E8" s="227"/>
      <c r="F8" s="227"/>
      <c r="G8" s="227"/>
      <c r="H8" s="228"/>
      <c r="I8" s="1">
        <v>2</v>
      </c>
      <c r="J8" s="52">
        <f>J9+J16+J26+J35+J39</f>
        <v>134510749</v>
      </c>
      <c r="K8" s="52">
        <f>K9+K16+K26+K35+K39</f>
        <v>135952012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/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105315170</v>
      </c>
      <c r="K16" s="52">
        <f>SUM(K17:K25)</f>
        <v>105896022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9097803</v>
      </c>
      <c r="K18" s="7">
        <v>9050552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82801970</v>
      </c>
      <c r="K19" s="7">
        <v>80979375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6121690</v>
      </c>
      <c r="K20" s="7">
        <v>6338082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>
        <v>2258321</v>
      </c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/>
      <c r="K23" s="7"/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5154826</v>
      </c>
      <c r="K25" s="7">
        <v>5130811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25452256</v>
      </c>
      <c r="K26" s="52">
        <f>SUM(K27:K34)</f>
        <v>26312667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21337876</v>
      </c>
      <c r="K27" s="7">
        <v>22137876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3731367</v>
      </c>
      <c r="K28" s="7">
        <v>3791778</v>
      </c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79500</v>
      </c>
      <c r="K29" s="7">
        <v>79500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303513</v>
      </c>
      <c r="K32" s="7">
        <v>303513</v>
      </c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3743323</v>
      </c>
      <c r="K35" s="52">
        <f>SUM(K36:K38)</f>
        <v>3743323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3743323</v>
      </c>
      <c r="K37" s="7">
        <v>3743323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26" t="s">
        <v>206</v>
      </c>
      <c r="B40" s="227"/>
      <c r="C40" s="227"/>
      <c r="D40" s="227"/>
      <c r="E40" s="227"/>
      <c r="F40" s="227"/>
      <c r="G40" s="227"/>
      <c r="H40" s="228"/>
      <c r="I40" s="1">
        <v>34</v>
      </c>
      <c r="J40" s="52">
        <f>J41+J49+J56+J64</f>
        <v>299558657</v>
      </c>
      <c r="K40" s="52">
        <f>K41+K49+K56+K64</f>
        <v>296106345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1060481</v>
      </c>
      <c r="K41" s="52">
        <f>SUM(K42:K48)</f>
        <v>1081207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1060481</v>
      </c>
      <c r="K42" s="7">
        <v>1081207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34765790</v>
      </c>
      <c r="K49" s="52">
        <f>SUM(K50:K55)</f>
        <v>41211345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12783245</v>
      </c>
      <c r="K50" s="7">
        <v>12549470</v>
      </c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20511102</v>
      </c>
      <c r="K51" s="7">
        <v>25966702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625</v>
      </c>
      <c r="K52" s="7">
        <v>75962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/>
      <c r="K53" s="7"/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767708</v>
      </c>
      <c r="K54" s="7">
        <v>1286772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703110</v>
      </c>
      <c r="K55" s="7">
        <v>1332439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243610677</v>
      </c>
      <c r="K56" s="52">
        <f>SUM(K57:K63)</f>
        <v>225831513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416694</v>
      </c>
      <c r="K59" s="7">
        <v>416694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243193983</v>
      </c>
      <c r="K62" s="7">
        <v>225414819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20121709</v>
      </c>
      <c r="K64" s="7">
        <v>27982280</v>
      </c>
    </row>
    <row r="65" spans="1:11" ht="12.75">
      <c r="A65" s="226" t="s">
        <v>47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/>
      <c r="K65" s="7"/>
    </row>
    <row r="66" spans="1:11" ht="12.75">
      <c r="A66" s="226" t="s">
        <v>207</v>
      </c>
      <c r="B66" s="227"/>
      <c r="C66" s="227"/>
      <c r="D66" s="227"/>
      <c r="E66" s="227"/>
      <c r="F66" s="227"/>
      <c r="G66" s="227"/>
      <c r="H66" s="228"/>
      <c r="I66" s="1">
        <v>60</v>
      </c>
      <c r="J66" s="52">
        <f>J7+J8+J40+J65</f>
        <v>434069406</v>
      </c>
      <c r="K66" s="52">
        <f>K7+K8+K40+K65</f>
        <v>432058357</v>
      </c>
    </row>
    <row r="67" spans="1:11" ht="12.75">
      <c r="A67" s="232" t="s">
        <v>82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15" t="s">
        <v>49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9" t="s">
        <v>160</v>
      </c>
      <c r="B69" s="220"/>
      <c r="C69" s="220"/>
      <c r="D69" s="220"/>
      <c r="E69" s="220"/>
      <c r="F69" s="220"/>
      <c r="G69" s="220"/>
      <c r="H69" s="237"/>
      <c r="I69" s="3">
        <v>62</v>
      </c>
      <c r="J69" s="53">
        <f>J70+J71+J72+J78+J79+J82+J85</f>
        <v>351832050</v>
      </c>
      <c r="K69" s="53">
        <f>K70+K71+K72+K78+K79+K82+K85</f>
        <v>361060228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36591324</v>
      </c>
      <c r="K72" s="52">
        <f>K73+K74-K75+K76+K77</f>
        <v>36171768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5443738</v>
      </c>
      <c r="K73" s="7">
        <v>5443738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8257800</v>
      </c>
      <c r="K74" s="7">
        <v>7838244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22889786</v>
      </c>
      <c r="K77" s="7">
        <v>22889786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86626645</v>
      </c>
      <c r="K79" s="52">
        <f>K80-K81</f>
        <v>57946839</v>
      </c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86626645</v>
      </c>
      <c r="K80" s="7">
        <v>57946839</v>
      </c>
    </row>
    <row r="81" spans="1:11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-28679806</v>
      </c>
      <c r="K82" s="52">
        <f>K83-K84</f>
        <v>9647734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>
        <v>9647734</v>
      </c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28679806</v>
      </c>
      <c r="K84" s="7"/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26" t="s">
        <v>13</v>
      </c>
      <c r="B86" s="227"/>
      <c r="C86" s="227"/>
      <c r="D86" s="227"/>
      <c r="E86" s="227"/>
      <c r="F86" s="227"/>
      <c r="G86" s="227"/>
      <c r="H86" s="228"/>
      <c r="I86" s="1">
        <v>79</v>
      </c>
      <c r="J86" s="52">
        <f>SUM(J87:J89)</f>
        <v>4173051</v>
      </c>
      <c r="K86" s="52">
        <f>SUM(K87:K89)</f>
        <v>4173051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2183436</v>
      </c>
      <c r="K87" s="7">
        <v>2183436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1989615</v>
      </c>
      <c r="K89" s="7">
        <v>1989615</v>
      </c>
    </row>
    <row r="90" spans="1:11" ht="12.75">
      <c r="A90" s="226" t="s">
        <v>14</v>
      </c>
      <c r="B90" s="227"/>
      <c r="C90" s="227"/>
      <c r="D90" s="227"/>
      <c r="E90" s="227"/>
      <c r="F90" s="227"/>
      <c r="G90" s="227"/>
      <c r="H90" s="228"/>
      <c r="I90" s="1">
        <v>83</v>
      </c>
      <c r="J90" s="52">
        <f>SUM(J91:J99)</f>
        <v>36921098</v>
      </c>
      <c r="K90" s="52">
        <f>SUM(K91:K99)</f>
        <v>37036313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34487162</v>
      </c>
      <c r="K93" s="7">
        <v>34602377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2433936</v>
      </c>
      <c r="K98" s="7">
        <v>2433936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6" t="s">
        <v>15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2">
        <f>SUM(J101:J112)</f>
        <v>41143207</v>
      </c>
      <c r="K100" s="52">
        <f>SUM(K101:K112)</f>
        <v>29788765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3635763</v>
      </c>
      <c r="K101" s="7">
        <v>3839619</v>
      </c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10817434</v>
      </c>
      <c r="K103" s="7">
        <v>8739983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/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4220401</v>
      </c>
      <c r="K105" s="7">
        <v>6676809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14192</v>
      </c>
      <c r="K106" s="7">
        <v>34018</v>
      </c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2563472</v>
      </c>
      <c r="K107" s="7">
        <v>392431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3047463</v>
      </c>
      <c r="K108" s="7">
        <v>6782558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1440339</v>
      </c>
      <c r="K109" s="7">
        <v>1322500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15404143</v>
      </c>
      <c r="K112" s="7">
        <v>2000847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/>
      <c r="K113" s="7"/>
    </row>
    <row r="114" spans="1:11" ht="12.75">
      <c r="A114" s="226" t="s">
        <v>19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2">
        <f>J69+J86+J90+J100+J113</f>
        <v>434069406</v>
      </c>
      <c r="K114" s="52">
        <f>K69+K86+K90+K100+K113</f>
        <v>432058357</v>
      </c>
    </row>
    <row r="115" spans="1:11" ht="12.75">
      <c r="A115" s="212" t="s">
        <v>48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15" t="s">
        <v>274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155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f>J69-J85</f>
        <v>351832050</v>
      </c>
      <c r="K118" s="7">
        <f>K69-K85</f>
        <v>361060228</v>
      </c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>
        <f>J85</f>
        <v>0</v>
      </c>
      <c r="K119" s="8">
        <f>K85</f>
        <v>0</v>
      </c>
    </row>
    <row r="120" spans="1:11" ht="12.75">
      <c r="A120" s="208" t="s">
        <v>275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6" sqref="M6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308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6" t="s">
        <v>284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5" t="s">
        <v>50</v>
      </c>
      <c r="B4" s="265"/>
      <c r="C4" s="265"/>
      <c r="D4" s="265"/>
      <c r="E4" s="265"/>
      <c r="F4" s="265"/>
      <c r="G4" s="265"/>
      <c r="H4" s="265"/>
      <c r="I4" s="57" t="s">
        <v>244</v>
      </c>
      <c r="J4" s="264" t="s">
        <v>282</v>
      </c>
      <c r="K4" s="264"/>
      <c r="L4" s="264" t="s">
        <v>283</v>
      </c>
      <c r="M4" s="264" t="s">
        <v>283</v>
      </c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7"/>
      <c r="J5" s="59" t="s">
        <v>278</v>
      </c>
      <c r="K5" s="59" t="s">
        <v>279</v>
      </c>
      <c r="L5" s="59" t="s">
        <v>278</v>
      </c>
      <c r="M5" s="59" t="s">
        <v>278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9" t="s">
        <v>20</v>
      </c>
      <c r="B7" s="220"/>
      <c r="C7" s="220"/>
      <c r="D7" s="220"/>
      <c r="E7" s="220"/>
      <c r="F7" s="220"/>
      <c r="G7" s="220"/>
      <c r="H7" s="237"/>
      <c r="I7" s="3">
        <v>111</v>
      </c>
      <c r="J7" s="53">
        <f>SUM(J8:J9)</f>
        <v>27607774</v>
      </c>
      <c r="K7" s="53">
        <f>SUM(K8:K9)</f>
        <v>27607774</v>
      </c>
      <c r="L7" s="53">
        <f>SUM(L8:L9)</f>
        <v>26340490</v>
      </c>
      <c r="M7" s="53">
        <f>SUM(M8:M9)</f>
        <v>26340490</v>
      </c>
    </row>
    <row r="8" spans="1:13" ht="12.75">
      <c r="A8" s="226" t="s">
        <v>126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24891849</v>
      </c>
      <c r="K8" s="7">
        <v>24891849</v>
      </c>
      <c r="L8" s="7">
        <v>24611640</v>
      </c>
      <c r="M8" s="7">
        <v>24611640</v>
      </c>
    </row>
    <row r="9" spans="1:13" ht="12.75">
      <c r="A9" s="226" t="s">
        <v>94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2715925</v>
      </c>
      <c r="K9" s="7">
        <v>2715925</v>
      </c>
      <c r="L9" s="7">
        <v>1728850</v>
      </c>
      <c r="M9" s="7">
        <v>1728850</v>
      </c>
    </row>
    <row r="10" spans="1:13" ht="12.75">
      <c r="A10" s="226" t="s">
        <v>7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2">
        <f>J11+J12+J16+J20+J21+J22+J25+J26</f>
        <v>27116277</v>
      </c>
      <c r="K10" s="52">
        <f>K11+K12+K16+K20+K21+K22+K25+K26</f>
        <v>27116277</v>
      </c>
      <c r="L10" s="52">
        <f>L11+L12+L16+L20+L21+L22+L25+L26</f>
        <v>24563179</v>
      </c>
      <c r="M10" s="52">
        <f>M11+M12+M16+M20+M21+M22+M25+M26</f>
        <v>24563179</v>
      </c>
    </row>
    <row r="11" spans="1:13" ht="12.75">
      <c r="A11" s="226" t="s">
        <v>95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/>
      <c r="K11" s="7"/>
      <c r="L11" s="7"/>
      <c r="M11" s="7"/>
    </row>
    <row r="12" spans="1:13" ht="12.75">
      <c r="A12" s="226" t="s">
        <v>16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2">
        <f>SUM(J13:J15)</f>
        <v>8656761</v>
      </c>
      <c r="K12" s="52">
        <f>SUM(K13:K15)</f>
        <v>8656761</v>
      </c>
      <c r="L12" s="52">
        <f>SUM(L13:L15)</f>
        <v>8516736</v>
      </c>
      <c r="M12" s="52">
        <f>SUM(M13:M15)</f>
        <v>8516736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3053858</v>
      </c>
      <c r="K13" s="7">
        <v>3053858</v>
      </c>
      <c r="L13" s="7">
        <v>2629953</v>
      </c>
      <c r="M13" s="7">
        <v>2629953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/>
      <c r="L14" s="7"/>
      <c r="M14" s="7"/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5602903</v>
      </c>
      <c r="K15" s="7">
        <v>5602903</v>
      </c>
      <c r="L15" s="7">
        <v>5886783</v>
      </c>
      <c r="M15" s="7">
        <v>5886783</v>
      </c>
    </row>
    <row r="16" spans="1:13" ht="12.75">
      <c r="A16" s="226" t="s">
        <v>17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2">
        <f>SUM(J17:J19)</f>
        <v>12854316</v>
      </c>
      <c r="K16" s="52">
        <f>SUM(K17:K19)</f>
        <v>12854316</v>
      </c>
      <c r="L16" s="52">
        <f>SUM(L17:L19)</f>
        <v>11892006</v>
      </c>
      <c r="M16" s="52">
        <f>SUM(M17:M19)</f>
        <v>11892006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8219035</v>
      </c>
      <c r="K17" s="7">
        <v>8219035</v>
      </c>
      <c r="L17" s="7">
        <v>7692022</v>
      </c>
      <c r="M17" s="7">
        <v>7692022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2739460</v>
      </c>
      <c r="K18" s="7">
        <v>2739460</v>
      </c>
      <c r="L18" s="7">
        <v>2610624</v>
      </c>
      <c r="M18" s="7">
        <v>2610624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1895821</v>
      </c>
      <c r="K19" s="7">
        <v>1895821</v>
      </c>
      <c r="L19" s="7">
        <v>1589360</v>
      </c>
      <c r="M19" s="7">
        <v>1589360</v>
      </c>
    </row>
    <row r="20" spans="1:13" ht="12.75">
      <c r="A20" s="226" t="s">
        <v>96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2642340</v>
      </c>
      <c r="K20" s="7">
        <v>2642340</v>
      </c>
      <c r="L20" s="7">
        <v>2504505</v>
      </c>
      <c r="M20" s="7">
        <v>2504505</v>
      </c>
    </row>
    <row r="21" spans="1:13" ht="12.75">
      <c r="A21" s="226" t="s">
        <v>97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2943146</v>
      </c>
      <c r="K21" s="7">
        <v>2943146</v>
      </c>
      <c r="L21" s="7">
        <v>1649932</v>
      </c>
      <c r="M21" s="7">
        <v>1649932</v>
      </c>
    </row>
    <row r="22" spans="1:13" ht="12.75">
      <c r="A22" s="226" t="s">
        <v>18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6" t="s">
        <v>98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/>
      <c r="M25" s="7"/>
    </row>
    <row r="26" spans="1:13" ht="12.75">
      <c r="A26" s="226" t="s">
        <v>41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19714</v>
      </c>
      <c r="K26" s="7">
        <v>19714</v>
      </c>
      <c r="L26" s="7"/>
      <c r="M26" s="7"/>
    </row>
    <row r="27" spans="1:13" ht="12.75">
      <c r="A27" s="226" t="s">
        <v>179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2">
        <f>SUM(J28:J32)</f>
        <v>0</v>
      </c>
      <c r="K27" s="52">
        <f>SUM(K28:K32)</f>
        <v>0</v>
      </c>
      <c r="L27" s="52">
        <f>SUM(L28:L32)</f>
        <v>8132458</v>
      </c>
      <c r="M27" s="52">
        <f>SUM(M28:M32)</f>
        <v>8132458</v>
      </c>
    </row>
    <row r="28" spans="1:13" ht="12.75">
      <c r="A28" s="226" t="s">
        <v>193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</row>
    <row r="29" spans="1:13" ht="12.75">
      <c r="A29" s="226" t="s">
        <v>129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/>
      <c r="K29" s="7"/>
      <c r="L29" s="7">
        <v>8132458</v>
      </c>
      <c r="M29" s="7">
        <v>8132458</v>
      </c>
    </row>
    <row r="30" spans="1:13" ht="12.75">
      <c r="A30" s="226" t="s">
        <v>115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</row>
    <row r="31" spans="1:13" ht="12.75">
      <c r="A31" s="226" t="s">
        <v>189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116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</row>
    <row r="33" spans="1:13" ht="12.75">
      <c r="A33" s="226" t="s">
        <v>180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2">
        <f>SUM(J34:J37)</f>
        <v>424642</v>
      </c>
      <c r="K33" s="52">
        <f>SUM(K34:K37)</f>
        <v>424642</v>
      </c>
      <c r="L33" s="52">
        <f>SUM(L34:L37)</f>
        <v>262035</v>
      </c>
      <c r="M33" s="52">
        <f>SUM(M34:M37)</f>
        <v>262035</v>
      </c>
    </row>
    <row r="34" spans="1:13" ht="12.75">
      <c r="A34" s="226" t="s">
        <v>57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</row>
    <row r="35" spans="1:13" ht="12.75">
      <c r="A35" s="226" t="s">
        <v>56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424642</v>
      </c>
      <c r="K35" s="7">
        <v>424642</v>
      </c>
      <c r="L35" s="7">
        <v>262035</v>
      </c>
      <c r="M35" s="7">
        <v>262035</v>
      </c>
    </row>
    <row r="36" spans="1:13" ht="12.75">
      <c r="A36" s="226" t="s">
        <v>190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58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/>
      <c r="M37" s="7"/>
    </row>
    <row r="38" spans="1:13" ht="12.75">
      <c r="A38" s="226" t="s">
        <v>164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165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</row>
    <row r="40" spans="1:13" ht="12.75">
      <c r="A40" s="226" t="s">
        <v>191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3" ht="12.75">
      <c r="A41" s="226" t="s">
        <v>192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</row>
    <row r="42" spans="1:13" ht="12.75">
      <c r="A42" s="226" t="s">
        <v>181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2">
        <f>J7+J27+J38+J40</f>
        <v>27607774</v>
      </c>
      <c r="K42" s="52">
        <f>K7+K27+K38+K40</f>
        <v>27607774</v>
      </c>
      <c r="L42" s="52">
        <f>L7+L27+L38+L40</f>
        <v>34472948</v>
      </c>
      <c r="M42" s="52">
        <f>M7+M27+M38+M40</f>
        <v>34472948</v>
      </c>
    </row>
    <row r="43" spans="1:13" ht="12.75">
      <c r="A43" s="226" t="s">
        <v>182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2">
        <f>J10+J33+J39+J41</f>
        <v>27540919</v>
      </c>
      <c r="K43" s="52">
        <f>K10+K33+K39+K41</f>
        <v>27540919</v>
      </c>
      <c r="L43" s="52">
        <f>L10+L33+L39+L41</f>
        <v>24825214</v>
      </c>
      <c r="M43" s="52">
        <f>M10+M33+M39+M41</f>
        <v>24825214</v>
      </c>
    </row>
    <row r="44" spans="1:13" ht="12.75">
      <c r="A44" s="226" t="s">
        <v>202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2">
        <f>J42-J43</f>
        <v>66855</v>
      </c>
      <c r="K44" s="52">
        <f>K42-K43</f>
        <v>66855</v>
      </c>
      <c r="L44" s="52">
        <f>L42-L43</f>
        <v>9647734</v>
      </c>
      <c r="M44" s="52">
        <f>M42-M43</f>
        <v>9647734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2">
        <f>IF(J42&gt;J43,J42-J43,0)</f>
        <v>66855</v>
      </c>
      <c r="K45" s="52">
        <f>IF(K42&gt;K43,K42-K43,0)</f>
        <v>66855</v>
      </c>
      <c r="L45" s="52">
        <f>IF(L42&gt;L43,L42-L43,0)</f>
        <v>9647734</v>
      </c>
      <c r="M45" s="52">
        <f>IF(M42&gt;M43,M42-M43,0)</f>
        <v>9647734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26" t="s">
        <v>183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</row>
    <row r="48" spans="1:13" ht="12.75">
      <c r="A48" s="226" t="s">
        <v>203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2">
        <f>J44-J47</f>
        <v>66855</v>
      </c>
      <c r="K48" s="52">
        <f>K44-K47</f>
        <v>66855</v>
      </c>
      <c r="L48" s="52">
        <f>L44-L47</f>
        <v>9647734</v>
      </c>
      <c r="M48" s="52">
        <f>M44-M47</f>
        <v>9647734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>
        <f>IF(J48&gt;0,J48,0)</f>
        <v>66855</v>
      </c>
      <c r="K49" s="52">
        <f>IF(K48&gt;0,K48,0)</f>
        <v>66855</v>
      </c>
      <c r="L49" s="52">
        <f>IF(L48&gt;0,L48,0)</f>
        <v>9647734</v>
      </c>
      <c r="M49" s="52">
        <f>IF(M48&gt;0,M48,0)</f>
        <v>9647734</v>
      </c>
    </row>
    <row r="50" spans="1:13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5" t="s">
        <v>276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156</v>
      </c>
      <c r="B52" s="220"/>
      <c r="C52" s="220"/>
      <c r="D52" s="220"/>
      <c r="E52" s="220"/>
      <c r="F52" s="220"/>
      <c r="G52" s="220"/>
      <c r="H52" s="220"/>
      <c r="I52" s="54"/>
      <c r="J52" s="54"/>
      <c r="K52" s="54"/>
      <c r="L52" s="54"/>
      <c r="M52" s="61"/>
    </row>
    <row r="53" spans="1:13" ht="12.75">
      <c r="A53" s="258" t="s">
        <v>200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201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5" t="s">
        <v>158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170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f>J48</f>
        <v>66855</v>
      </c>
      <c r="K56" s="6">
        <f>K48</f>
        <v>66855</v>
      </c>
      <c r="L56" s="6">
        <f>L48</f>
        <v>9647734</v>
      </c>
      <c r="M56" s="6">
        <f>M48</f>
        <v>9647734</v>
      </c>
    </row>
    <row r="57" spans="1:13" ht="12.75">
      <c r="A57" s="226" t="s">
        <v>187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6" t="s">
        <v>194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</row>
    <row r="59" spans="1:13" ht="12.75">
      <c r="A59" s="226" t="s">
        <v>195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39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</row>
    <row r="61" spans="1:13" ht="12.75">
      <c r="A61" s="226" t="s">
        <v>196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197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198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199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188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162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6" t="s">
        <v>163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0">
        <f>J56+J66</f>
        <v>66855</v>
      </c>
      <c r="K67" s="60">
        <f>K56+K66</f>
        <v>66855</v>
      </c>
      <c r="L67" s="60">
        <f>L56+L66</f>
        <v>9647734</v>
      </c>
      <c r="M67" s="60">
        <f>M56+M66</f>
        <v>9647734</v>
      </c>
    </row>
    <row r="68" spans="1:13" ht="12.75" customHeight="1">
      <c r="A68" s="254" t="s">
        <v>277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200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201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49" sqref="K49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7" width="9.140625" style="51" customWidth="1"/>
    <col min="8" max="8" width="7.421875" style="51" customWidth="1"/>
    <col min="9" max="9" width="6.57421875" style="51" bestFit="1" customWidth="1"/>
    <col min="10" max="10" width="9.28125" style="51" customWidth="1"/>
    <col min="11" max="11" width="9.421875" style="51" customWidth="1"/>
    <col min="12" max="16384" width="9.140625" style="51" customWidth="1"/>
  </cols>
  <sheetData>
    <row r="1" spans="1:11" ht="12.75" customHeight="1">
      <c r="A1" s="272" t="s">
        <v>136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309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300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274" t="s">
        <v>50</v>
      </c>
      <c r="B4" s="274"/>
      <c r="C4" s="274"/>
      <c r="D4" s="274"/>
      <c r="E4" s="274"/>
      <c r="F4" s="274"/>
      <c r="G4" s="274"/>
      <c r="H4" s="274"/>
      <c r="I4" s="65" t="s">
        <v>244</v>
      </c>
      <c r="J4" s="66" t="s">
        <v>282</v>
      </c>
      <c r="K4" s="66" t="s">
        <v>283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68" t="s">
        <v>247</v>
      </c>
      <c r="K5" s="68" t="s">
        <v>248</v>
      </c>
    </row>
    <row r="6" spans="1:11" ht="12.75">
      <c r="A6" s="215" t="s">
        <v>130</v>
      </c>
      <c r="B6" s="216"/>
      <c r="C6" s="216"/>
      <c r="D6" s="216"/>
      <c r="E6" s="216"/>
      <c r="F6" s="216"/>
      <c r="G6" s="216"/>
      <c r="H6" s="216"/>
      <c r="I6" s="267"/>
      <c r="J6" s="267"/>
      <c r="K6" s="268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-28679806</v>
      </c>
      <c r="K7" s="7">
        <v>9647734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10471485</v>
      </c>
      <c r="K8" s="7">
        <v>2504505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10306941</v>
      </c>
      <c r="K9" s="7"/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7146547</v>
      </c>
      <c r="K10" s="7">
        <v>11279415</v>
      </c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245082</v>
      </c>
      <c r="K11" s="7"/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/>
      <c r="K12" s="7"/>
    </row>
    <row r="13" spans="1:11" ht="12.75">
      <c r="A13" s="226" t="s">
        <v>131</v>
      </c>
      <c r="B13" s="227"/>
      <c r="C13" s="227"/>
      <c r="D13" s="227"/>
      <c r="E13" s="227"/>
      <c r="F13" s="227"/>
      <c r="G13" s="227"/>
      <c r="H13" s="227"/>
      <c r="I13" s="1">
        <v>7</v>
      </c>
      <c r="J13" s="63">
        <f>SUM(J7:J12)</f>
        <v>-509751</v>
      </c>
      <c r="K13" s="52">
        <f>SUM(K7:K12)</f>
        <v>23431654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>
        <v>9276981</v>
      </c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>
        <v>20726</v>
      </c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144807</v>
      </c>
      <c r="K17" s="7"/>
    </row>
    <row r="18" spans="1:11" ht="12.75">
      <c r="A18" s="226" t="s">
        <v>132</v>
      </c>
      <c r="B18" s="227"/>
      <c r="C18" s="227"/>
      <c r="D18" s="227"/>
      <c r="E18" s="227"/>
      <c r="F18" s="227"/>
      <c r="G18" s="227"/>
      <c r="H18" s="227"/>
      <c r="I18" s="1">
        <v>12</v>
      </c>
      <c r="J18" s="63">
        <f>SUM(J14:J17)</f>
        <v>144807</v>
      </c>
      <c r="K18" s="52">
        <f>SUM(K14:K17)</f>
        <v>9297707</v>
      </c>
    </row>
    <row r="19" spans="1:11" ht="12.75">
      <c r="A19" s="226" t="s">
        <v>30</v>
      </c>
      <c r="B19" s="227"/>
      <c r="C19" s="227"/>
      <c r="D19" s="227"/>
      <c r="E19" s="227"/>
      <c r="F19" s="227"/>
      <c r="G19" s="227"/>
      <c r="H19" s="227"/>
      <c r="I19" s="1">
        <v>13</v>
      </c>
      <c r="J19" s="63">
        <f>IF(J13&gt;J18,J13-J18,0)</f>
        <v>0</v>
      </c>
      <c r="K19" s="52">
        <f>IF(K13&gt;K18,K13-K18,0)</f>
        <v>14133947</v>
      </c>
    </row>
    <row r="20" spans="1:11" ht="12.75">
      <c r="A20" s="226" t="s">
        <v>31</v>
      </c>
      <c r="B20" s="227"/>
      <c r="C20" s="227"/>
      <c r="D20" s="227"/>
      <c r="E20" s="227"/>
      <c r="F20" s="227"/>
      <c r="G20" s="227"/>
      <c r="H20" s="227"/>
      <c r="I20" s="1">
        <v>14</v>
      </c>
      <c r="J20" s="63">
        <f>IF(J18&gt;J13,J18-J13,0)</f>
        <v>654558</v>
      </c>
      <c r="K20" s="52">
        <f>IF(K18&gt;K13,K18-K13,0)</f>
        <v>0</v>
      </c>
    </row>
    <row r="21" spans="1:11" ht="12.75">
      <c r="A21" s="215" t="s">
        <v>133</v>
      </c>
      <c r="B21" s="216"/>
      <c r="C21" s="216"/>
      <c r="D21" s="216"/>
      <c r="E21" s="216"/>
      <c r="F21" s="216"/>
      <c r="G21" s="216"/>
      <c r="H21" s="216"/>
      <c r="I21" s="267"/>
      <c r="J21" s="267"/>
      <c r="K21" s="268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2998769</v>
      </c>
      <c r="K22" s="7">
        <v>32000</v>
      </c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6" t="s">
        <v>137</v>
      </c>
      <c r="B27" s="227"/>
      <c r="C27" s="227"/>
      <c r="D27" s="227"/>
      <c r="E27" s="227"/>
      <c r="F27" s="227"/>
      <c r="G27" s="227"/>
      <c r="H27" s="227"/>
      <c r="I27" s="1">
        <v>20</v>
      </c>
      <c r="J27" s="63">
        <f>SUM(J22:J26)</f>
        <v>2998769</v>
      </c>
      <c r="K27" s="52">
        <f>SUM(K22:K26)</f>
        <v>32000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95371</v>
      </c>
      <c r="K28" s="7">
        <v>3085357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4546853</v>
      </c>
      <c r="K30" s="7">
        <v>800000</v>
      </c>
    </row>
    <row r="31" spans="1:11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63">
        <f>SUM(J28:J30)</f>
        <v>4642224</v>
      </c>
      <c r="K31" s="52">
        <f>SUM(K28:K30)</f>
        <v>3885357</v>
      </c>
    </row>
    <row r="32" spans="1:11" ht="12.75">
      <c r="A32" s="226" t="s">
        <v>32</v>
      </c>
      <c r="B32" s="227"/>
      <c r="C32" s="227"/>
      <c r="D32" s="227"/>
      <c r="E32" s="227"/>
      <c r="F32" s="227"/>
      <c r="G32" s="227"/>
      <c r="H32" s="22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6" t="s">
        <v>33</v>
      </c>
      <c r="B33" s="227"/>
      <c r="C33" s="227"/>
      <c r="D33" s="227"/>
      <c r="E33" s="227"/>
      <c r="F33" s="227"/>
      <c r="G33" s="227"/>
      <c r="H33" s="227"/>
      <c r="I33" s="1">
        <v>26</v>
      </c>
      <c r="J33" s="63">
        <f>IF(J31&gt;J27,J31-J27,0)</f>
        <v>1643455</v>
      </c>
      <c r="K33" s="52">
        <f>IF(K31&gt;K27,K31-K27,0)</f>
        <v>3853357</v>
      </c>
    </row>
    <row r="34" spans="1:11" ht="12.75">
      <c r="A34" s="215" t="s">
        <v>134</v>
      </c>
      <c r="B34" s="216"/>
      <c r="C34" s="216"/>
      <c r="D34" s="216"/>
      <c r="E34" s="216"/>
      <c r="F34" s="216"/>
      <c r="G34" s="216"/>
      <c r="H34" s="216"/>
      <c r="I34" s="267"/>
      <c r="J34" s="267"/>
      <c r="K34" s="268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337650</v>
      </c>
      <c r="K36" s="7">
        <v>119543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6" t="s">
        <v>59</v>
      </c>
      <c r="B38" s="227"/>
      <c r="C38" s="227"/>
      <c r="D38" s="227"/>
      <c r="E38" s="227"/>
      <c r="F38" s="227"/>
      <c r="G38" s="227"/>
      <c r="H38" s="227"/>
      <c r="I38" s="1">
        <v>30</v>
      </c>
      <c r="J38" s="63">
        <f>SUM(J35:J37)</f>
        <v>337650</v>
      </c>
      <c r="K38" s="52">
        <f>SUM(K35:K37)</f>
        <v>119543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7371380</v>
      </c>
      <c r="K39" s="7">
        <v>2120006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366816</v>
      </c>
      <c r="K42" s="7">
        <v>419556</v>
      </c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6" t="s">
        <v>60</v>
      </c>
      <c r="B44" s="227"/>
      <c r="C44" s="227"/>
      <c r="D44" s="227"/>
      <c r="E44" s="227"/>
      <c r="F44" s="227"/>
      <c r="G44" s="227"/>
      <c r="H44" s="227"/>
      <c r="I44" s="1">
        <v>36</v>
      </c>
      <c r="J44" s="63">
        <f>SUM(J39:J43)</f>
        <v>7738196</v>
      </c>
      <c r="K44" s="52">
        <f>SUM(K39:K43)</f>
        <v>2539562</v>
      </c>
    </row>
    <row r="45" spans="1:11" ht="12.75">
      <c r="A45" s="226" t="s">
        <v>11</v>
      </c>
      <c r="B45" s="227"/>
      <c r="C45" s="227"/>
      <c r="D45" s="227"/>
      <c r="E45" s="227"/>
      <c r="F45" s="227"/>
      <c r="G45" s="227"/>
      <c r="H45" s="227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26" t="s">
        <v>12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3">
        <f>IF(J44&gt;J38,J44-J38,0)</f>
        <v>7400546</v>
      </c>
      <c r="K46" s="52">
        <f>IF(K44&gt;K38,K44-K38,0)</f>
        <v>2420019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7860571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9698559</v>
      </c>
      <c r="K48" s="52">
        <f>IF(K20-K19+K33-K32+K46-K45&gt;0,K20-K19+K33-K32+K46-K45,0)</f>
        <v>0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29820268</v>
      </c>
      <c r="K49" s="7">
        <v>20121709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0</v>
      </c>
      <c r="K50" s="7">
        <f>K47</f>
        <v>7860571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9698559</v>
      </c>
      <c r="K51" s="7">
        <f>K48</f>
        <v>0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4">
        <f>J49+J50-J51</f>
        <v>20121709</v>
      </c>
      <c r="K52" s="60">
        <f>K49+K50-K51</f>
        <v>27982280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91" t="s">
        <v>246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0"/>
    </row>
    <row r="2" spans="1:12" ht="15.75">
      <c r="A2" s="41"/>
      <c r="B2" s="69"/>
      <c r="C2" s="278" t="s">
        <v>301</v>
      </c>
      <c r="D2" s="278"/>
      <c r="E2" s="72">
        <v>41275</v>
      </c>
      <c r="F2" s="42" t="s">
        <v>216</v>
      </c>
      <c r="G2" s="279">
        <v>41364</v>
      </c>
      <c r="H2" s="280"/>
      <c r="I2" s="69"/>
      <c r="J2" s="69"/>
      <c r="K2" s="121" t="s">
        <v>285</v>
      </c>
      <c r="L2" s="73"/>
    </row>
    <row r="3" spans="1:11" ht="23.25">
      <c r="A3" s="281" t="s">
        <v>50</v>
      </c>
      <c r="B3" s="281"/>
      <c r="C3" s="281"/>
      <c r="D3" s="281"/>
      <c r="E3" s="281"/>
      <c r="F3" s="281"/>
      <c r="G3" s="281"/>
      <c r="H3" s="281"/>
      <c r="I3" s="76" t="s">
        <v>269</v>
      </c>
      <c r="J3" s="77" t="s">
        <v>124</v>
      </c>
      <c r="K3" s="77" t="s">
        <v>125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79">
        <v>2</v>
      </c>
      <c r="J4" s="78" t="s">
        <v>247</v>
      </c>
      <c r="K4" s="78" t="s">
        <v>248</v>
      </c>
    </row>
    <row r="5" spans="1:11" ht="12.75">
      <c r="A5" s="276" t="s">
        <v>249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169186800</v>
      </c>
      <c r="K5" s="44">
        <v>169186800</v>
      </c>
    </row>
    <row r="6" spans="1:11" ht="12.75">
      <c r="A6" s="276" t="s">
        <v>250</v>
      </c>
      <c r="B6" s="277"/>
      <c r="C6" s="277"/>
      <c r="D6" s="277"/>
      <c r="E6" s="277"/>
      <c r="F6" s="277"/>
      <c r="G6" s="277"/>
      <c r="H6" s="277"/>
      <c r="I6" s="43">
        <v>2</v>
      </c>
      <c r="J6" s="45">
        <v>88107087</v>
      </c>
      <c r="K6" s="45">
        <v>88107087</v>
      </c>
    </row>
    <row r="7" spans="1:11" ht="12.75">
      <c r="A7" s="276" t="s">
        <v>251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36591324</v>
      </c>
      <c r="K7" s="45">
        <v>36171768</v>
      </c>
    </row>
    <row r="8" spans="1:11" ht="12.75">
      <c r="A8" s="276" t="s">
        <v>252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86562914</v>
      </c>
      <c r="K8" s="45">
        <v>57946839</v>
      </c>
    </row>
    <row r="9" spans="1:11" ht="12.75">
      <c r="A9" s="276" t="s">
        <v>253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-29281725</v>
      </c>
      <c r="K9" s="45">
        <v>9647734</v>
      </c>
    </row>
    <row r="10" spans="1:11" ht="12.75">
      <c r="A10" s="276" t="s">
        <v>254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.75">
      <c r="A11" s="276" t="s">
        <v>255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/>
      <c r="K11" s="45"/>
    </row>
    <row r="12" spans="1:11" ht="12.75">
      <c r="A12" s="276" t="s">
        <v>256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257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83" t="s">
        <v>258</v>
      </c>
      <c r="B14" s="284"/>
      <c r="C14" s="284"/>
      <c r="D14" s="284"/>
      <c r="E14" s="284"/>
      <c r="F14" s="284"/>
      <c r="G14" s="284"/>
      <c r="H14" s="284"/>
      <c r="I14" s="43">
        <v>10</v>
      </c>
      <c r="J14" s="74">
        <f>SUM(J5:J13)</f>
        <v>351166400</v>
      </c>
      <c r="K14" s="74">
        <f>SUM(K5:K13)</f>
        <v>361060228</v>
      </c>
    </row>
    <row r="15" spans="1:11" ht="12.75">
      <c r="A15" s="276" t="s">
        <v>259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260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261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262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263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264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/>
      <c r="K20" s="45"/>
    </row>
    <row r="21" spans="1:11" ht="12.75">
      <c r="A21" s="283" t="s">
        <v>265</v>
      </c>
      <c r="B21" s="284"/>
      <c r="C21" s="284"/>
      <c r="D21" s="284"/>
      <c r="E21" s="284"/>
      <c r="F21" s="284"/>
      <c r="G21" s="284"/>
      <c r="H21" s="284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266</v>
      </c>
      <c r="B23" s="286"/>
      <c r="C23" s="286"/>
      <c r="D23" s="286"/>
      <c r="E23" s="286"/>
      <c r="F23" s="286"/>
      <c r="G23" s="286"/>
      <c r="H23" s="286"/>
      <c r="I23" s="46">
        <v>18</v>
      </c>
      <c r="J23" s="44"/>
      <c r="K23" s="44"/>
    </row>
    <row r="24" spans="1:11" ht="17.25" customHeight="1">
      <c r="A24" s="287" t="s">
        <v>267</v>
      </c>
      <c r="B24" s="288"/>
      <c r="C24" s="288"/>
      <c r="D24" s="288"/>
      <c r="E24" s="288"/>
      <c r="F24" s="288"/>
      <c r="G24" s="288"/>
      <c r="H24" s="288"/>
      <c r="I24" s="47">
        <v>19</v>
      </c>
      <c r="J24" s="75">
        <f>Bilanca!J119</f>
        <v>0</v>
      </c>
      <c r="K24" s="75">
        <f>Bilanca!K119</f>
        <v>0</v>
      </c>
    </row>
    <row r="25" spans="1:11" ht="30" customHeight="1">
      <c r="A25" s="289" t="s">
        <v>268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E24" sqref="E2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9" t="s">
        <v>245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0" ht="12.75" customHeight="1">
      <c r="A5" s="123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123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123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123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0" ht="14.25">
      <c r="A11" s="123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4.25">
      <c r="A12" s="123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4.25">
      <c r="A13" s="123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4.25">
      <c r="A14" s="123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B13:J13"/>
    <mergeCell ref="B14:J14"/>
    <mergeCell ref="B8:J8"/>
    <mergeCell ref="B7:J7"/>
    <mergeCell ref="A10:K10"/>
    <mergeCell ref="B11:J11"/>
    <mergeCell ref="A2:J2"/>
    <mergeCell ref="A4:K4"/>
    <mergeCell ref="B5:J5"/>
    <mergeCell ref="B6:J6"/>
    <mergeCell ref="B12:J1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2012-04-30T13:29:08Z</cp:lastPrinted>
  <dcterms:created xsi:type="dcterms:W3CDTF">2008-10-17T11:51:54Z</dcterms:created>
  <dcterms:modified xsi:type="dcterms:W3CDTF">2013-04-30T15:40:51Z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