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480" windowHeight="10455"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4519"/>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H57" s="1"/>
  <c r="H59"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49" i="21" l="1"/>
  <c r="H51" s="1"/>
  <c r="W61" i="22"/>
  <c r="H61" i="19"/>
  <c r="I55" i="20"/>
  <c r="I24"/>
  <c r="I27" s="1"/>
  <c r="I75" i="18"/>
  <c r="I131" s="1"/>
  <c r="I44"/>
  <c r="K60" i="19"/>
  <c r="K14"/>
  <c r="K61" s="1"/>
  <c r="J60"/>
  <c r="I47" i="21"/>
  <c r="I34"/>
  <c r="I14" i="19"/>
  <c r="I61" s="1"/>
  <c r="I64" s="1"/>
  <c r="H72" i="18"/>
  <c r="H60" i="19"/>
  <c r="H64" s="1"/>
  <c r="J14"/>
  <c r="J61" s="1"/>
  <c r="U61" i="22"/>
  <c r="I9" i="18"/>
  <c r="I42" i="20"/>
  <c r="W59" i="22"/>
  <c r="W60" s="1"/>
  <c r="U59"/>
  <c r="U60" s="1"/>
  <c r="W31"/>
  <c r="W32" s="1"/>
  <c r="U31"/>
  <c r="U32" s="1"/>
  <c r="W33"/>
  <c r="U33"/>
  <c r="W38"/>
  <c r="W57" s="1"/>
  <c r="U38"/>
  <c r="U57" s="1"/>
  <c r="W10"/>
  <c r="W29" s="1"/>
  <c r="U10"/>
  <c r="U29" s="1"/>
  <c r="I57" i="20" l="1"/>
  <c r="I59" s="1"/>
  <c r="I72" i="18"/>
  <c r="K62" i="19"/>
  <c r="K67" s="1"/>
  <c r="K63"/>
  <c r="K64"/>
  <c r="J63"/>
  <c r="I49" i="21"/>
  <c r="I51" s="1"/>
  <c r="I63" i="19"/>
  <c r="I62"/>
  <c r="H62"/>
  <c r="H66" s="1"/>
  <c r="H63"/>
  <c r="J62"/>
  <c r="J66" s="1"/>
  <c r="J64"/>
  <c r="H67"/>
  <c r="K66" l="1"/>
  <c r="H68"/>
  <c r="K68"/>
  <c r="I67"/>
  <c r="I68"/>
  <c r="I66"/>
  <c r="J67"/>
  <c r="J68"/>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<sst xmlns="http://schemas.openxmlformats.org/spreadsheetml/2006/main" count="519" uniqueCount="456">
  <si>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</si>
  <si>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</si>
  <si>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</si>
  <si>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</si>
  <si>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</si>
  <si>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</si>
  <si>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</si>
  <si>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</si>
  <si>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</si>
  <si>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</si>
  <si>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</si>
  <si>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</si>
  <si>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</si>
  <si>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</si>
  <si>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</si>
  <si>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</si>
  <si>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</si>
  <si>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</si>
  <si>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</si>
  <si>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</si>
  <si>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</si>
  <si>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</si>
  <si>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</si>
  <si>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</si>
  <si>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</si>
  <si>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</si>
  <si>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</si>
  <si>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</si>
  <si>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</si>
  <si>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</si>
  <si>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</si>
  <si>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</si>
  <si>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</si>
  <si>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</si>
  <si>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</si>
  <si>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</si>
  <si>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</si>
  <si>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</si>
  <si>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</si>
  <si>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</si>
  <si>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</si>
  <si>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</si>
  <si>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</si>
  <si>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</si>
  <si>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</si>
  <si>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</si>
  <si>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</si>
  <si>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</si>
  <si>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</si>
  <si>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</si>
  <si>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</si>
  <si>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</si>
  <si>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</si>
  <si>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</si>
  <si>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</si>
  <si>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</si>
  <si>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</si>
  <si>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</si>
  <si>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</si>
  <si>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</si>
  <si>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</si>
  <si>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</si>
  <si>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</si>
  <si>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</si>
  <si>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</si>
  <si>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</si>
  <si>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</si>
  <si>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</si>
  <si>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</si>
  <si>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</si>
  <si>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</si>
  <si>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</si>
  <si>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</si>
  <si>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</si>
  <si>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</si>
  <si>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</si>
  <si>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</si>
  <si>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</si>
  <si>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</si>
  <si>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</si>
  <si>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</si>
  <si>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</si>
  <si>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</si>
  <si>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</si>
  <si>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</si>
  <si>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</si>
  <si>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</si>
  <si>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</si>
  <si>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</si>
  <si>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</si>
  <si>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</si>
  <si>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</si>
  <si>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</si>
  <si>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</si>
  <si>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</si>
  <si>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</si>
  <si>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</si>
  <si>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</si>
  <si>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</si>
  <si>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</si>
  <si>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</si>
  <si>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</si>
  <si>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</si>
  <si>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</si>
  <si>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</si>
  <si>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</si>
  <si>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</si>
  <si>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</si>
  <si>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</si>
  <si>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</si>
  <si>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</si>
  <si>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</si>
  <si>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</si>
  <si>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</si>
  <si>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</si>
  <si>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</si>
  <si>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</si>
  <si>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</si>
  <si>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</si>
  <si>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</si>
  <si>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</si>
  <si>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</si>
  <si>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</si>
  <si>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</si>
  <si>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</si>
  <si>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</si>
  <si>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</si>
  <si>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</si>
  <si>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</si>
  <si>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</si>
  <si>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</si>
  <si>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</si>
  <si>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</si>
  <si>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</si>
  <si>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</si>
  <si>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</si>
  <si>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</si>
  <si>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</si>
  <si>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</si>
  <si>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</si>
  <si>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</si>
  <si>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</si>
  <si>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</si>
  <si>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</si>
  <si>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</si>
  <si>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</si>
  <si>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</si>
  <si>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</si>
  <si>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</si>
  <si>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</si>
  <si>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</si>
  <si>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</si>
  <si>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</si>
  <si>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</si>
  <si>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</si>
  <si>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</si>
  <si>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</si>
  <si>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</si>
  <si>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</si>
  <si>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</si>
  <si>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</si>
  <si>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</si>
  <si>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</si>
  <si>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</si>
  <si>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</si>
  <si>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</si>
  <si>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</si>
  <si>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</si>
  <si>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</si>
  <si>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</si>
  <si>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</si>
  <si>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</si>
  <si>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</si>
  <si>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</si>
  <si>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</si>
  <si>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</si>
  <si>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</si>
  <si>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</si>
  <si>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</si>
  <si>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</si>
  <si>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</si>
  <si>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</si>
  <si>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</si>
  <si>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</si>
  <si>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</si>
  <si>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</si>
  <si>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</si>
  <si>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</si>
  <si>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</si>
  <si>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</si>
  <si>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</si>
  <si>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</si>
  <si>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</si>
  <si>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</si>
  <si>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</si>
  <si>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</si>
  <si>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</si>
  <si>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</si>
  <si>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</si>
  <si>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</si>
  <si>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</si>
  <si>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</si>
  <si>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</si>
  <si>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</si>
  <si>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</si>
  <si>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</si>
  <si>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</si>
  <si>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</si>
  <si>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</si>
  <si>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</si>
  <si>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</si>
  <si>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</si>
  <si>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</si>
  <si>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</si>
  <si>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</si>
  <si>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</si>
  <si>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</si>
  <si>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</si>
  <si>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</si>
  <si>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</si>
  <si>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</si>
  <si>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</si>
  <si>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</si>
  <si>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</si>
  <si>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</si>
  <si>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</si>
  <si>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</si>
  <si>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</si>
  <si>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</si>
  <si>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</si>
  <si>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</si>
  <si>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</si>
  <si>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</si>
  <si>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</si>
  <si>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</si>
  <si>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</si>
  <si>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</si>
  <si>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</si>
  <si>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</si>
  <si>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</si>
  <si>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</si>
  <si>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</si>
  <si>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</si>
  <si>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</si>
  <si>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</si>
  <si>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</si>
  <si>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</si>
  <si>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</si>
  <si>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</si>
  <si>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</si>
  <si>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</si>
  <si>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</si>
  <si>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</si>
  <si>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</si>
  <si>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</si>
  <si>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</si>
  <si>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</si>
  <si>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</si>
  <si>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</si>
  <si>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</si>
  <si>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</si>
  <si>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</si>
  <si>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</si>
  <si>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</si>
  <si>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</si>
  <si>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</si>
  <si>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</si>
  <si>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</si>
  <si>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</si>
  <si>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</si>
  <si>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</si>
  <si>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</si>
  <si>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</si>
  <si>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</si>
  <si>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</si>
  <si>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</si>
  <si>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</si>
  <si>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</si>
  <si>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</si>
  <si>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</si>
  <si>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</si>
  <si>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</si>
  <si>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</si>
  <si>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</si>
  <si>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</si>
  <si>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</si>
  <si>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</si>
  <si>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</si>
  <si>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</si>
  <si>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</si>
  <si>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</si>
  <si>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</si>
  <si>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</si>
  <si>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</si>
  <si>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</si>
  <si>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</si>
  <si>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</si>
  <si>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</si>
  <si>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</si>
  <si>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</si>
  <si>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</si>
  <si>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</si>
  <si>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</si>
  <si>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</si>
  <si>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</si>
  <si>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</si>
  <si>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</si>
  <si>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</si>
  <si>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</si>
  <si>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</si>
  <si>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</si>
  <si>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</si>
  <si>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</si>
  <si>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</si>
  <si>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</si>
  <si>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</si>
  <si>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</si>
  <si>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</si>
  <si>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</si>
  <si>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</si>
  <si>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</si>
  <si>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</si>
  <si>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</si>
  <si>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</si>
  <si>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</si>
  <si>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</si>
  <si>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</si>
  <si>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</si>
  <si>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</si>
  <si>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</si>
  <si>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</si>
  <si>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</si>
  <si>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</si>
  <si>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</si>
  <si>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</si>
  <si>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</si>
  <si>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</si>
  <si>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</si>
  <si>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</si>
  <si>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</si>
  <si>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</si>
  <si>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</si>
  <si>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</si>
  <si>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</si>
  <si>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</si>
  <si>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</si>
  <si>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</si>
  <si>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</si>
  <si>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</si>
  <si>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</si>
  <si>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</si>
  <si>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</si>
  <si>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</si>
  <si>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</si>
  <si>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</si>
  <si>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</si>
  <si>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</si>
  <si>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</si>
  <si>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</si>
  <si>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</si>
  <si>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</si>
  <si>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</si>
  <si>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</si>
  <si>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</si>
  <si>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</si>
  <si>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</si>
  <si>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</si>
  <si>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</si>
  <si>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</si>
  <si>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</si>
  <si>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</si>
  <si>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</si>
  <si>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</si>
  <si>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</si>
  <si>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</si>
  <si>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</si>
  <si>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</si>
  <si>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</si>
  <si>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</si>
  <si>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</si>
  <si>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</si>
  <si>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</si>
  <si>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</si>
  <si>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</si>
  <si>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</si>
  <si>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</si>
  <si>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</si>
  <si>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</si>
  <si>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</si>
  <si>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</si>
  <si>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</si>
  <si>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</si>
  <si>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</si>
  <si>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</si>
  <si>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</si>
  <si>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</si>
  <si>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</si>
  <si>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</si>
  <si>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</si>
  <si>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</si>
  <si>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</si>
  <si>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</si>
  <si>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</si>
  <si>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</si>
  <si>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</si>
  <si>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</si>
  <si>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</si>
  <si>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</si>
  <si>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</si>
  <si>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</si>
  <si>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</si>
  <si>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</si>
  <si>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</si>
  <si>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</si>
  <si>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</si>
  <si>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</si>
  <si>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</si>
  <si>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</si>
  <si>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</si>
  <si>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</si>
  <si>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</si>
  <si>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</si>
  <si>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</si>
  <si>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</si>
  <si>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</si>
  <si>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</si>
  <si>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</si>
  <si>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</si>
  <si>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</si>
  <si>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</si>
  <si>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</si>
  <si>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</si>
  <si>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03125050</t>
  </si>
  <si>
    <t>060012593</t>
  </si>
  <si>
    <t>57001982985</t>
  </si>
  <si>
    <t>HR</t>
  </si>
  <si>
    <t>KOTEKS D.D.</t>
  </si>
  <si>
    <t>SPLIT</t>
  </si>
  <si>
    <t>Kralja Zvonimira 14</t>
  </si>
  <si>
    <t>racunovodstvo@koteks.hr</t>
  </si>
  <si>
    <t>www.koteks.hr</t>
  </si>
  <si>
    <t>Mira Rubić</t>
  </si>
  <si>
    <t>021382235</t>
  </si>
  <si>
    <t>Šibenski revicon d.o.o.</t>
  </si>
  <si>
    <t>Radovan Lučić</t>
  </si>
  <si>
    <t>Obveznik:___KOTEKS D.D.</t>
  </si>
  <si>
    <t>Obveznik: _KOTEKS D.D.</t>
  </si>
  <si>
    <t>Obveznik: _KOTEKS D.D. SPLIT</t>
  </si>
  <si>
    <t>Obveznik: __KOTEKS D.D. SPLIT</t>
  </si>
  <si>
    <t>7478000050RQRQVKQR93</t>
  </si>
  <si>
    <t>1326</t>
  </si>
  <si>
    <t xml:space="preserve"> </t>
  </si>
  <si>
    <t>u razdoblju 01.01.2019 do 30.06.2019.</t>
  </si>
  <si>
    <t>stanje na dan 31.12.2019.</t>
  </si>
  <si>
    <t>u razdoblju 01.01.2019  do  31.12.2019</t>
  </si>
  <si>
    <t xml:space="preserve">BILJEŠKE UZ FINANCIJSKE IZVJEŠTAJE - TFI
(sastavljaju se za tromjesečna izvještajna razdoblja)
Naziv izdavatelja:   KOTEKS DD
OIB:   57001982985
Izvještajno razdoblje: 01.1.2019.-31.12.2019.
Bilješke uz financijske izvještaje za tromjesečna izvještajna razdoblja uključuju:
Koteks dd ( u daljnjem tekstu Društvo ) upisan je 13.06.1996.g u Sudski registar Trgovačkog suda u Splitu broj TZ-96/26-4 s matičnim brojem subjekta upisa (MBS) 060012593.Sjedište Društva je u Splitu,Kralja Zvonimira 14.                                                                                                               Društvo ostvaruje prihode od prodaje robe i od davanja poslovnih prostora u zakup .                        Na dan 31.12.2019.Društvo zapošljava 9 zaposlenika.                                                                Društvo je uvršteno na kotaciju javnih društava na Zagrebačkoj burzi.Temeljni kapital Društva podijeljen je na 669.467 dionica nominalne vrijednosti 50,00 kuna po dionici.                                                                                                                                                                                                                      Vlasnička struktura Društva na dan 31.12.2019.g.je slijedeeća:                         
                                                                                                                                                                                                                                                                                                                                                                                                                                  Naziv  dionučra        Br.dionica                               %                                   
1.  Moj Market            604.027                            90,23                             
2.  CERP                     15.294                              2,28                              
3.  Kruščica d.o.o.          3.539                             0,53                                
4.  Najev Rodoljub             515                              0,08                                 
5.  Radić Josip                  450                              0,07                                  
6.  Aljinović Milka              436                              0,07                                  
7.  Babić Đorđe                 354                              0,05                                  
8.  Babić Branko               354                              0,05                                  
9.  Jovičić Neda                354                              0,05                                                                 10.Ostali dioničari        44.144                              6,59                                                              Nadzorni odbor:                                                                                                                       Predsjednik                           Tomislav  Režić                                                                           Član                                      Saša Horvat                                                                                Član                                      Dražen Delić                                                                               Član uprave-direktor                Igor Sapunar                                                                                                                                                                                                                             II SAŽETAK OSNOVNIH RAČUNOVODSTVENIH POLITIKA                                                         Financijski izvještaji sastavljeni su u skladu sa Zakonom o računovodstvu i Međunarodnim standardima financijskog izvještavanja koji su na snazi u Republici Hrvatskoj za 2019.g. Ovi  tromjesečni izvještaji sastavljeni su za razdoblje tijekom godine, te obuhvaćaju skraćeni set financijskih izvještaja,a sastavljeni su po načelu povijesnog troška.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</si>
</sst>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7" workbookViewId="0">
      <selection activeCell="E8" sqref="E8"/>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43466</v>
      </c>
      <c r="F4" s="136"/>
      <c r="G4" s="77" t="s">
        <v>0</v>
      </c>
      <c r="H4" s="135">
        <v>43830</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412</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414</v>
      </c>
      <c r="B10" s="148"/>
      <c r="C10" s="148"/>
      <c r="D10" s="148"/>
      <c r="E10" s="148"/>
      <c r="F10" s="148"/>
      <c r="G10" s="148"/>
      <c r="H10" s="148"/>
      <c r="I10" s="148"/>
      <c r="J10" s="90"/>
    </row>
    <row r="11" spans="1:20" ht="24.6" customHeight="1">
      <c r="A11" s="149" t="s">
        <v>393</v>
      </c>
      <c r="B11" s="150"/>
      <c r="C11" s="142" t="s">
        <v>432</v>
      </c>
      <c r="D11" s="143"/>
      <c r="E11" s="91"/>
      <c r="F11" s="151" t="s">
        <v>415</v>
      </c>
      <c r="G11" s="141"/>
      <c r="H11" s="152" t="s">
        <v>435</v>
      </c>
      <c r="I11" s="153"/>
      <c r="J11" s="92"/>
    </row>
    <row r="12" spans="1:20" ht="14.45" customHeight="1">
      <c r="A12" s="93"/>
      <c r="B12" s="94"/>
      <c r="C12" s="94"/>
      <c r="D12" s="94"/>
      <c r="E12" s="145"/>
      <c r="F12" s="145"/>
      <c r="G12" s="145"/>
      <c r="H12" s="145"/>
      <c r="I12" s="95"/>
      <c r="J12" s="92"/>
    </row>
    <row r="13" spans="1:20" ht="21" customHeight="1">
      <c r="A13" s="140" t="s">
        <v>408</v>
      </c>
      <c r="B13" s="141"/>
      <c r="C13" s="142" t="s">
        <v>433</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434</v>
      </c>
      <c r="D15" s="143"/>
      <c r="E15" s="160"/>
      <c r="F15" s="161"/>
      <c r="G15" s="97" t="s">
        <v>416</v>
      </c>
      <c r="H15" s="152" t="s">
        <v>449</v>
      </c>
      <c r="I15" s="153"/>
      <c r="J15" s="98"/>
    </row>
    <row r="16" spans="1:20" ht="10.9" customHeight="1">
      <c r="A16" s="91"/>
      <c r="B16" s="95"/>
      <c r="C16" s="94"/>
      <c r="D16" s="94"/>
      <c r="E16" s="146"/>
      <c r="F16" s="146"/>
      <c r="G16" s="146"/>
      <c r="H16" s="146"/>
      <c r="I16" s="94"/>
      <c r="J16" s="96"/>
    </row>
    <row r="17" spans="1:10" ht="22.9" customHeight="1">
      <c r="A17" s="99"/>
      <c r="B17" s="97" t="s">
        <v>417</v>
      </c>
      <c r="C17" s="142" t="s">
        <v>450</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436</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21000</v>
      </c>
      <c r="D21" s="153"/>
      <c r="E21" s="146"/>
      <c r="F21" s="146"/>
      <c r="G21" s="157" t="s">
        <v>437</v>
      </c>
      <c r="H21" s="158"/>
      <c r="I21" s="158"/>
      <c r="J21" s="159"/>
    </row>
    <row r="22" spans="1:10">
      <c r="A22" s="93"/>
      <c r="B22" s="94"/>
      <c r="C22" s="94"/>
      <c r="D22" s="94"/>
      <c r="E22" s="146"/>
      <c r="F22" s="146"/>
      <c r="G22" s="146"/>
      <c r="H22" s="146"/>
      <c r="I22" s="94"/>
      <c r="J22" s="96"/>
    </row>
    <row r="23" spans="1:10">
      <c r="A23" s="149" t="s">
        <v>397</v>
      </c>
      <c r="B23" s="156"/>
      <c r="C23" s="157" t="s">
        <v>438</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439</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440</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9</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419</v>
      </c>
      <c r="D31" s="166" t="s">
        <v>418</v>
      </c>
      <c r="E31" s="167"/>
      <c r="F31" s="167"/>
      <c r="G31" s="167"/>
      <c r="H31" s="106"/>
      <c r="I31" s="107" t="s">
        <v>419</v>
      </c>
      <c r="J31" s="108" t="s">
        <v>420</v>
      </c>
    </row>
    <row r="32" spans="1:10">
      <c r="A32" s="149"/>
      <c r="B32" s="156"/>
      <c r="C32" s="109"/>
      <c r="D32" s="77"/>
      <c r="E32" s="161"/>
      <c r="F32" s="161"/>
      <c r="G32" s="161"/>
      <c r="H32" s="161"/>
      <c r="I32" s="104"/>
      <c r="J32" s="105"/>
    </row>
    <row r="33" spans="1:10">
      <c r="A33" s="149" t="s">
        <v>410</v>
      </c>
      <c r="B33" s="156"/>
      <c r="C33" s="102" t="s">
        <v>422</v>
      </c>
      <c r="D33" s="166" t="s">
        <v>421</v>
      </c>
      <c r="E33" s="167"/>
      <c r="F33" s="167"/>
      <c r="G33" s="167"/>
      <c r="H33" s="100"/>
      <c r="I33" s="107" t="s">
        <v>422</v>
      </c>
      <c r="J33" s="108" t="s">
        <v>423</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424</v>
      </c>
    </row>
    <row r="49" spans="1:10">
      <c r="A49" s="113"/>
      <c r="B49" s="101"/>
      <c r="C49" s="101"/>
      <c r="D49" s="94"/>
      <c r="E49" s="146"/>
      <c r="F49" s="146"/>
      <c r="G49" s="172"/>
      <c r="H49" s="172"/>
      <c r="I49" s="94"/>
      <c r="J49" s="114" t="s">
        <v>425</v>
      </c>
    </row>
    <row r="50" spans="1:10" ht="14.45" customHeight="1">
      <c r="A50" s="140" t="s">
        <v>403</v>
      </c>
      <c r="B50" s="151"/>
      <c r="C50" s="152"/>
      <c r="D50" s="153"/>
      <c r="E50" s="178" t="s">
        <v>426</v>
      </c>
      <c r="F50" s="179"/>
      <c r="G50" s="157"/>
      <c r="H50" s="158"/>
      <c r="I50" s="158"/>
      <c r="J50" s="159"/>
    </row>
    <row r="51" spans="1:10">
      <c r="A51" s="113"/>
      <c r="B51" s="101"/>
      <c r="C51" s="172"/>
      <c r="D51" s="172"/>
      <c r="E51" s="146"/>
      <c r="F51" s="146"/>
      <c r="G51" s="180" t="s">
        <v>427</v>
      </c>
      <c r="H51" s="180"/>
      <c r="I51" s="180"/>
      <c r="J51" s="85"/>
    </row>
    <row r="52" spans="1:10" ht="13.9" customHeight="1">
      <c r="A52" s="140" t="s">
        <v>404</v>
      </c>
      <c r="B52" s="151"/>
      <c r="C52" s="157" t="s">
        <v>441</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442</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439</v>
      </c>
      <c r="D56" s="182"/>
      <c r="E56" s="182"/>
      <c r="F56" s="182"/>
      <c r="G56" s="182"/>
      <c r="H56" s="182"/>
      <c r="I56" s="182"/>
      <c r="J56" s="183"/>
    </row>
    <row r="57" spans="1:10">
      <c r="A57" s="93"/>
      <c r="B57" s="94"/>
      <c r="C57" s="94"/>
      <c r="D57" s="94"/>
      <c r="E57" s="146"/>
      <c r="F57" s="146"/>
      <c r="G57" s="146"/>
      <c r="H57" s="146"/>
      <c r="I57" s="94"/>
      <c r="J57" s="96"/>
    </row>
    <row r="58" spans="1:10">
      <c r="A58" s="140" t="s">
        <v>428</v>
      </c>
      <c r="B58" s="151"/>
      <c r="C58" s="181" t="s">
        <v>443</v>
      </c>
      <c r="D58" s="182"/>
      <c r="E58" s="182"/>
      <c r="F58" s="182"/>
      <c r="G58" s="182"/>
      <c r="H58" s="182"/>
      <c r="I58" s="182"/>
      <c r="J58" s="183"/>
    </row>
    <row r="59" spans="1:10" ht="14.45" customHeight="1">
      <c r="A59" s="93"/>
      <c r="B59" s="94"/>
      <c r="C59" s="184" t="s">
        <v>429</v>
      </c>
      <c r="D59" s="184"/>
      <c r="E59" s="184"/>
      <c r="F59" s="184"/>
      <c r="G59" s="94"/>
      <c r="H59" s="94"/>
      <c r="I59" s="94"/>
      <c r="J59" s="96"/>
    </row>
    <row r="60" spans="1:10">
      <c r="A60" s="140" t="s">
        <v>430</v>
      </c>
      <c r="B60" s="151"/>
      <c r="C60" s="181" t="s">
        <v>444</v>
      </c>
      <c r="D60" s="182"/>
      <c r="E60" s="182"/>
      <c r="F60" s="182"/>
      <c r="G60" s="182"/>
      <c r="H60" s="182"/>
      <c r="I60" s="182"/>
      <c r="J60" s="183"/>
    </row>
    <row r="61" spans="1:10" ht="14.45" customHeight="1">
      <c r="A61" s="115"/>
      <c r="B61" s="116"/>
      <c r="C61" s="185" t="s">
        <v>431</v>
      </c>
      <c r="D61" s="185"/>
      <c r="E61" s="185"/>
      <c r="F61" s="185"/>
      <c r="G61" s="185"/>
      <c r="H61" s="116"/>
      <c r="I61" s="116"/>
      <c r="J61" s="117"/>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43307086614173229"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66" zoomScale="110" zoomScaleSheetLayoutView="110" workbookViewId="0">
      <selection activeCell="M126" sqref="M126"/>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453</v>
      </c>
      <c r="B2" s="192"/>
      <c r="C2" s="192"/>
      <c r="D2" s="192"/>
      <c r="E2" s="192"/>
      <c r="F2" s="192"/>
      <c r="G2" s="192"/>
      <c r="H2" s="192"/>
      <c r="I2" s="192"/>
    </row>
    <row r="3" spans="1:9">
      <c r="A3" s="193" t="s">
        <v>355</v>
      </c>
      <c r="B3" s="194"/>
      <c r="C3" s="194"/>
      <c r="D3" s="194"/>
      <c r="E3" s="194"/>
      <c r="F3" s="194"/>
      <c r="G3" s="194"/>
      <c r="H3" s="194"/>
      <c r="I3" s="194"/>
    </row>
    <row r="4" spans="1:9">
      <c r="A4" s="195" t="s">
        <v>445</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14627939</v>
      </c>
      <c r="I9" s="34">
        <f>I10+I17+I27+I38+I43</f>
        <v>13316301</v>
      </c>
    </row>
    <row r="10" spans="1:9" ht="12.75" customHeight="1">
      <c r="A10" s="187" t="s">
        <v>5</v>
      </c>
      <c r="B10" s="187"/>
      <c r="C10" s="187"/>
      <c r="D10" s="187"/>
      <c r="E10" s="187"/>
      <c r="F10" s="187"/>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13472186</v>
      </c>
      <c r="I17" s="34">
        <f>I18+I19+I20+I21+I22+I23+I24+I25+I26</f>
        <v>12351869</v>
      </c>
    </row>
    <row r="18" spans="1:9" ht="12.75" customHeight="1">
      <c r="A18" s="186" t="s">
        <v>13</v>
      </c>
      <c r="B18" s="186"/>
      <c r="C18" s="186"/>
      <c r="D18" s="186"/>
      <c r="E18" s="186"/>
      <c r="F18" s="186"/>
      <c r="G18" s="15">
        <v>11</v>
      </c>
      <c r="H18" s="33">
        <v>6711019</v>
      </c>
      <c r="I18" s="33">
        <v>6365791</v>
      </c>
    </row>
    <row r="19" spans="1:9" ht="12.75" customHeight="1">
      <c r="A19" s="186" t="s">
        <v>14</v>
      </c>
      <c r="B19" s="186"/>
      <c r="C19" s="186"/>
      <c r="D19" s="186"/>
      <c r="E19" s="186"/>
      <c r="F19" s="186"/>
      <c r="G19" s="15">
        <v>12</v>
      </c>
      <c r="H19" s="33">
        <v>5749780</v>
      </c>
      <c r="I19" s="33">
        <v>4095330</v>
      </c>
    </row>
    <row r="20" spans="1:9" ht="12.75" customHeight="1">
      <c r="A20" s="186" t="s">
        <v>15</v>
      </c>
      <c r="B20" s="186"/>
      <c r="C20" s="186"/>
      <c r="D20" s="186"/>
      <c r="E20" s="186"/>
      <c r="F20" s="186"/>
      <c r="G20" s="15">
        <v>13</v>
      </c>
      <c r="H20" s="33">
        <v>0</v>
      </c>
      <c r="I20" s="33">
        <v>0</v>
      </c>
    </row>
    <row r="21" spans="1:9" ht="12.75" customHeight="1">
      <c r="A21" s="186" t="s">
        <v>16</v>
      </c>
      <c r="B21" s="186"/>
      <c r="C21" s="186"/>
      <c r="D21" s="186"/>
      <c r="E21" s="186"/>
      <c r="F21" s="186"/>
      <c r="G21" s="15">
        <v>14</v>
      </c>
      <c r="H21" s="33">
        <v>1011387</v>
      </c>
      <c r="I21" s="33">
        <v>690506</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1200242</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1155753</v>
      </c>
      <c r="I27" s="34">
        <f>SUM(I28:I37)</f>
        <v>964432</v>
      </c>
    </row>
    <row r="28" spans="1:9" ht="12.75" customHeight="1">
      <c r="A28" s="186" t="s">
        <v>23</v>
      </c>
      <c r="B28" s="186"/>
      <c r="C28" s="186"/>
      <c r="D28" s="186"/>
      <c r="E28" s="186"/>
      <c r="F28" s="186"/>
      <c r="G28" s="15">
        <v>21</v>
      </c>
      <c r="H28" s="33">
        <v>7320</v>
      </c>
      <c r="I28" s="33">
        <v>7320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82250</v>
      </c>
      <c r="I34" s="33">
        <v>92750</v>
      </c>
    </row>
    <row r="35" spans="1:9" ht="12.75" customHeight="1">
      <c r="A35" s="186" t="s">
        <v>30</v>
      </c>
      <c r="B35" s="186"/>
      <c r="C35" s="186"/>
      <c r="D35" s="186"/>
      <c r="E35" s="186"/>
      <c r="F35" s="186"/>
      <c r="G35" s="15">
        <v>28</v>
      </c>
      <c r="H35" s="33">
        <v>1066183</v>
      </c>
      <c r="I35" s="33">
        <v>864362</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45753066</v>
      </c>
      <c r="I44" s="34">
        <f>I45+I53+I60+I70</f>
        <v>40549544</v>
      </c>
    </row>
    <row r="45" spans="1:9" ht="12.75" customHeight="1">
      <c r="A45" s="187" t="s">
        <v>39</v>
      </c>
      <c r="B45" s="187"/>
      <c r="C45" s="187"/>
      <c r="D45" s="187"/>
      <c r="E45" s="187"/>
      <c r="F45" s="187"/>
      <c r="G45" s="16">
        <v>38</v>
      </c>
      <c r="H45" s="34">
        <f>SUM(H46:H52)</f>
        <v>2275051</v>
      </c>
      <c r="I45" s="34">
        <f>SUM(I46:I52)</f>
        <v>1034206</v>
      </c>
    </row>
    <row r="46" spans="1:9" ht="12.75" customHeight="1">
      <c r="A46" s="186" t="s">
        <v>40</v>
      </c>
      <c r="B46" s="186"/>
      <c r="C46" s="186"/>
      <c r="D46" s="186"/>
      <c r="E46" s="186"/>
      <c r="F46" s="186"/>
      <c r="G46" s="15">
        <v>39</v>
      </c>
      <c r="H46" s="33">
        <v>0</v>
      </c>
      <c r="I46" s="33">
        <v>0</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2275051</v>
      </c>
      <c r="I49" s="33">
        <v>1034206</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6456977</v>
      </c>
      <c r="I53" s="34">
        <f>SUM(I54:I59)</f>
        <v>3253080</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1242010</v>
      </c>
      <c r="I55" s="33">
        <v>303847</v>
      </c>
    </row>
    <row r="56" spans="1:9" ht="12.75" customHeight="1">
      <c r="A56" s="186" t="s">
        <v>50</v>
      </c>
      <c r="B56" s="186"/>
      <c r="C56" s="186"/>
      <c r="D56" s="186"/>
      <c r="E56" s="186"/>
      <c r="F56" s="186"/>
      <c r="G56" s="15">
        <v>49</v>
      </c>
      <c r="H56" s="33">
        <v>5205108</v>
      </c>
      <c r="I56" s="33">
        <v>2753134</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9859</v>
      </c>
      <c r="I58" s="33">
        <v>196099</v>
      </c>
    </row>
    <row r="59" spans="1:9" ht="12.75" customHeight="1">
      <c r="A59" s="186" t="s">
        <v>53</v>
      </c>
      <c r="B59" s="186"/>
      <c r="C59" s="186"/>
      <c r="D59" s="186"/>
      <c r="E59" s="186"/>
      <c r="F59" s="186"/>
      <c r="G59" s="15">
        <v>52</v>
      </c>
      <c r="H59" s="33">
        <v>0</v>
      </c>
      <c r="I59" s="33">
        <v>0</v>
      </c>
    </row>
    <row r="60" spans="1:9" ht="12.75" customHeight="1">
      <c r="A60" s="187" t="s">
        <v>54</v>
      </c>
      <c r="B60" s="187"/>
      <c r="C60" s="187"/>
      <c r="D60" s="187"/>
      <c r="E60" s="187"/>
      <c r="F60" s="187"/>
      <c r="G60" s="16">
        <v>53</v>
      </c>
      <c r="H60" s="34">
        <f>SUM(H61:H69)</f>
        <v>36140011</v>
      </c>
      <c r="I60" s="34">
        <f>SUM(I61:I69)</f>
        <v>35590711</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28258395</v>
      </c>
      <c r="I63" s="33">
        <v>24135450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480000</v>
      </c>
      <c r="I68" s="33">
        <v>993386</v>
      </c>
    </row>
    <row r="69" spans="1:9" ht="12.75" customHeight="1">
      <c r="A69" s="186" t="s">
        <v>56</v>
      </c>
      <c r="B69" s="186"/>
      <c r="C69" s="186"/>
      <c r="D69" s="186"/>
      <c r="E69" s="186"/>
      <c r="F69" s="186"/>
      <c r="G69" s="15">
        <v>62</v>
      </c>
      <c r="H69" s="33">
        <v>7401616</v>
      </c>
      <c r="I69" s="33">
        <v>10461875</v>
      </c>
    </row>
    <row r="70" spans="1:9" ht="12.75" customHeight="1">
      <c r="A70" s="186" t="s">
        <v>57</v>
      </c>
      <c r="B70" s="186"/>
      <c r="C70" s="186"/>
      <c r="D70" s="186"/>
      <c r="E70" s="186"/>
      <c r="F70" s="186"/>
      <c r="G70" s="15">
        <v>63</v>
      </c>
      <c r="H70" s="33">
        <v>881027</v>
      </c>
      <c r="I70" s="33">
        <v>671547</v>
      </c>
    </row>
    <row r="71" spans="1:9" ht="12.75" customHeight="1">
      <c r="A71" s="203" t="s">
        <v>58</v>
      </c>
      <c r="B71" s="203"/>
      <c r="C71" s="203"/>
      <c r="D71" s="203"/>
      <c r="E71" s="203"/>
      <c r="F71" s="203"/>
      <c r="G71" s="15">
        <v>64</v>
      </c>
      <c r="H71" s="33">
        <v>79478</v>
      </c>
      <c r="I71" s="33">
        <v>0</v>
      </c>
    </row>
    <row r="72" spans="1:9" ht="12.75" customHeight="1">
      <c r="A72" s="188" t="s">
        <v>383</v>
      </c>
      <c r="B72" s="188"/>
      <c r="C72" s="188"/>
      <c r="D72" s="188"/>
      <c r="E72" s="188"/>
      <c r="F72" s="188"/>
      <c r="G72" s="16">
        <v>65</v>
      </c>
      <c r="H72" s="34">
        <f>H8+H9+H44+H71</f>
        <v>60460483</v>
      </c>
      <c r="I72" s="34">
        <f>I8+I9+I44+I71</f>
        <v>53865845</v>
      </c>
    </row>
    <row r="73" spans="1:9" ht="12.75" customHeight="1">
      <c r="A73" s="203" t="s">
        <v>59</v>
      </c>
      <c r="B73" s="203"/>
      <c r="C73" s="203"/>
      <c r="D73" s="203"/>
      <c r="E73" s="203"/>
      <c r="F73" s="203"/>
      <c r="G73" s="15">
        <v>66</v>
      </c>
      <c r="H73" s="33">
        <v>49640</v>
      </c>
      <c r="I73" s="33">
        <v>49640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29554914</v>
      </c>
      <c r="I75" s="34">
        <f>I76+I77+I78+I84+I85+I89+I92+I95</f>
        <v>30446745</v>
      </c>
    </row>
    <row r="76" spans="1:9" ht="12.75" customHeight="1">
      <c r="A76" s="186" t="s">
        <v>61</v>
      </c>
      <c r="B76" s="186"/>
      <c r="C76" s="186"/>
      <c r="D76" s="186"/>
      <c r="E76" s="186"/>
      <c r="F76" s="186"/>
      <c r="G76" s="15">
        <v>68</v>
      </c>
      <c r="H76" s="33">
        <v>33473350</v>
      </c>
      <c r="I76" s="33">
        <v>33473350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1673668</v>
      </c>
      <c r="I78" s="34">
        <f>SUM(I79:I83)</f>
        <v>1673668</v>
      </c>
    </row>
    <row r="79" spans="1:9" ht="12.75" customHeight="1">
      <c r="A79" s="186" t="s">
        <v>64</v>
      </c>
      <c r="B79" s="186"/>
      <c r="C79" s="186"/>
      <c r="D79" s="186"/>
      <c r="E79" s="186"/>
      <c r="F79" s="186"/>
      <c r="G79" s="15">
        <v>71</v>
      </c>
      <c r="H79" s="33">
        <v>1673668</v>
      </c>
      <c r="I79" s="33">
        <v>1673668</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0</v>
      </c>
      <c r="I84" s="120">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-5838774</v>
      </c>
      <c r="I89" s="34">
        <f>I90-I91</f>
        <v>-5592104</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5838774</v>
      </c>
      <c r="I91" s="33">
        <v>5592104</v>
      </c>
    </row>
    <row r="92" spans="1:9" ht="12.75" customHeight="1">
      <c r="A92" s="187" t="s">
        <v>77</v>
      </c>
      <c r="B92" s="187"/>
      <c r="C92" s="187"/>
      <c r="D92" s="187"/>
      <c r="E92" s="187"/>
      <c r="F92" s="187"/>
      <c r="G92" s="16">
        <v>84</v>
      </c>
      <c r="H92" s="34">
        <f>H93-H94</f>
        <v>246670</v>
      </c>
      <c r="I92" s="34">
        <f>I93-I94</f>
        <v>891831</v>
      </c>
    </row>
    <row r="93" spans="1:9" ht="12.75" customHeight="1">
      <c r="A93" s="186" t="s">
        <v>78</v>
      </c>
      <c r="B93" s="186"/>
      <c r="C93" s="186"/>
      <c r="D93" s="186"/>
      <c r="E93" s="186"/>
      <c r="F93" s="186"/>
      <c r="G93" s="15">
        <v>85</v>
      </c>
      <c r="H93" s="33">
        <v>246670</v>
      </c>
      <c r="I93" s="33">
        <v>891831</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1137055</v>
      </c>
      <c r="I103" s="34">
        <f>SUM(I104:I114)</f>
        <v>1223306</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1137055</v>
      </c>
      <c r="I113" s="33">
        <v>1223306</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28935268</v>
      </c>
      <c r="I115" s="34">
        <f>SUM(I116:I129)</f>
        <v>21369863</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20522464</v>
      </c>
      <c r="I120" s="33">
        <v>13198625</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900000</v>
      </c>
      <c r="I122" s="33">
        <v>900000</v>
      </c>
    </row>
    <row r="123" spans="1:9" ht="12.75" customHeight="1">
      <c r="A123" s="186" t="s">
        <v>94</v>
      </c>
      <c r="B123" s="186"/>
      <c r="C123" s="186"/>
      <c r="D123" s="186"/>
      <c r="E123" s="186"/>
      <c r="F123" s="186"/>
      <c r="G123" s="15">
        <v>115</v>
      </c>
      <c r="H123" s="33">
        <v>4755052</v>
      </c>
      <c r="I123" s="33">
        <v>5932800</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41852</v>
      </c>
      <c r="I125" s="33">
        <v>41832</v>
      </c>
    </row>
    <row r="126" spans="1:9">
      <c r="A126" s="186" t="s">
        <v>99</v>
      </c>
      <c r="B126" s="186"/>
      <c r="C126" s="186"/>
      <c r="D126" s="186"/>
      <c r="E126" s="186"/>
      <c r="F126" s="186"/>
      <c r="G126" s="15">
        <v>118</v>
      </c>
      <c r="H126" s="33">
        <v>1948488</v>
      </c>
      <c r="I126" s="33">
        <v>529194</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767412</v>
      </c>
      <c r="I129" s="33">
        <v>767412</v>
      </c>
    </row>
    <row r="130" spans="1:9" ht="22.15" customHeight="1">
      <c r="A130" s="203" t="s">
        <v>103</v>
      </c>
      <c r="B130" s="203"/>
      <c r="C130" s="203"/>
      <c r="D130" s="203"/>
      <c r="E130" s="203"/>
      <c r="F130" s="203"/>
      <c r="G130" s="15">
        <v>122</v>
      </c>
      <c r="H130" s="33">
        <v>833246</v>
      </c>
      <c r="I130" s="33">
        <v>825931</v>
      </c>
    </row>
    <row r="131" spans="1:9">
      <c r="A131" s="188" t="s">
        <v>388</v>
      </c>
      <c r="B131" s="188"/>
      <c r="C131" s="188"/>
      <c r="D131" s="188"/>
      <c r="E131" s="188"/>
      <c r="F131" s="188"/>
      <c r="G131" s="16">
        <v>123</v>
      </c>
      <c r="H131" s="34">
        <f>H75+H96+H103+H115+H130</f>
        <v>60460483</v>
      </c>
      <c r="I131" s="34">
        <f>I75+I96+I103+I115+I130</f>
        <v>53865845</v>
      </c>
    </row>
    <row r="132" spans="1:9">
      <c r="A132" s="203" t="s">
        <v>104</v>
      </c>
      <c r="B132" s="203"/>
      <c r="C132" s="203"/>
      <c r="D132" s="203"/>
      <c r="E132" s="203"/>
      <c r="F132" s="203"/>
      <c r="G132" s="15">
        <v>124</v>
      </c>
      <c r="H132" s="33">
        <v>49640</v>
      </c>
      <c r="I132" s="33">
        <v>49640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60" zoomScaleSheetLayoutView="110" workbookViewId="0">
      <selection activeCell="M93" sqref="M93"/>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454</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446</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16092101</v>
      </c>
      <c r="I8" s="37">
        <f>SUM(I9:I13)</f>
        <v>2194957</v>
      </c>
      <c r="J8" s="37">
        <f>SUM(J9:J13)</f>
        <v>14142081</v>
      </c>
      <c r="K8" s="37">
        <f>SUM(K9:K13)</f>
        <v>2555655</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16076627</v>
      </c>
      <c r="I10" s="33">
        <v>2179939</v>
      </c>
      <c r="J10" s="33">
        <v>14142081</v>
      </c>
      <c r="K10" s="33">
        <v>2555655</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15474</v>
      </c>
      <c r="I13" s="33">
        <v>15018</v>
      </c>
      <c r="J13" s="33"/>
      <c r="K13" s="33"/>
    </row>
    <row r="14" spans="1:11">
      <c r="A14" s="222" t="s">
        <v>126</v>
      </c>
      <c r="B14" s="222"/>
      <c r="C14" s="222"/>
      <c r="D14" s="222"/>
      <c r="E14" s="222"/>
      <c r="F14" s="222"/>
      <c r="G14" s="20">
        <v>131</v>
      </c>
      <c r="H14" s="37">
        <f>H15+H16+H20+H24+H25+H26+H29+H36</f>
        <v>16289296</v>
      </c>
      <c r="I14" s="37">
        <f>I15+I16+I20+I24+I25+I26+I29+I36</f>
        <v>10031312</v>
      </c>
      <c r="J14" s="37">
        <f>J15+J16+J20+J24+J25+J26+J29+J36</f>
        <v>14490970</v>
      </c>
      <c r="K14" s="37">
        <f>K15+K16+K20+K24+K25+K26+K29+K36</f>
        <v>10102539</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4943737</v>
      </c>
      <c r="I16" s="37">
        <f>SUM(I17:I19)</f>
        <v>635514</v>
      </c>
      <c r="J16" s="37">
        <f>SUM(J17:J19)</f>
        <v>5945227</v>
      </c>
      <c r="K16" s="37">
        <f>SUM(K17:K19)</f>
        <v>2957796</v>
      </c>
    </row>
    <row r="17" spans="1:11">
      <c r="A17" s="228" t="s">
        <v>128</v>
      </c>
      <c r="B17" s="228"/>
      <c r="C17" s="228"/>
      <c r="D17" s="228"/>
      <c r="E17" s="228"/>
      <c r="F17" s="228"/>
      <c r="G17" s="15">
        <v>134</v>
      </c>
      <c r="H17" s="33">
        <v>1181998</v>
      </c>
      <c r="I17" s="33">
        <v>251136</v>
      </c>
      <c r="J17" s="33">
        <v>1077636</v>
      </c>
      <c r="K17" s="33">
        <v>294639</v>
      </c>
    </row>
    <row r="18" spans="1:11">
      <c r="A18" s="228" t="s">
        <v>129</v>
      </c>
      <c r="B18" s="228"/>
      <c r="C18" s="228"/>
      <c r="D18" s="228"/>
      <c r="E18" s="228"/>
      <c r="F18" s="228"/>
      <c r="G18" s="15">
        <v>135</v>
      </c>
      <c r="H18" s="33">
        <v>2164837</v>
      </c>
      <c r="I18" s="33"/>
      <c r="J18" s="33">
        <v>2754514</v>
      </c>
      <c r="K18" s="33">
        <v>1525572</v>
      </c>
    </row>
    <row r="19" spans="1:11">
      <c r="A19" s="228" t="s">
        <v>130</v>
      </c>
      <c r="B19" s="228"/>
      <c r="C19" s="228"/>
      <c r="D19" s="228"/>
      <c r="E19" s="228"/>
      <c r="F19" s="228"/>
      <c r="G19" s="15">
        <v>136</v>
      </c>
      <c r="H19" s="33">
        <v>1596902</v>
      </c>
      <c r="I19" s="33">
        <v>384378</v>
      </c>
      <c r="J19" s="33">
        <v>2113077</v>
      </c>
      <c r="K19" s="33">
        <v>1137585</v>
      </c>
    </row>
    <row r="20" spans="1:11">
      <c r="A20" s="231" t="s">
        <v>131</v>
      </c>
      <c r="B20" s="231"/>
      <c r="C20" s="231"/>
      <c r="D20" s="231"/>
      <c r="E20" s="231"/>
      <c r="F20" s="231"/>
      <c r="G20" s="20">
        <v>137</v>
      </c>
      <c r="H20" s="37">
        <f>SUM(H21:H23)</f>
        <v>961433</v>
      </c>
      <c r="I20" s="37">
        <f>SUM(I21:I23)</f>
        <v>219015</v>
      </c>
      <c r="J20" s="37">
        <f>SUM(J21:J23)</f>
        <v>768946</v>
      </c>
      <c r="K20" s="37">
        <f>SUM(K21:K23)</f>
        <v>197584</v>
      </c>
    </row>
    <row r="21" spans="1:11">
      <c r="A21" s="228" t="s">
        <v>109</v>
      </c>
      <c r="B21" s="228"/>
      <c r="C21" s="228"/>
      <c r="D21" s="228"/>
      <c r="E21" s="228"/>
      <c r="F21" s="228"/>
      <c r="G21" s="15">
        <v>138</v>
      </c>
      <c r="H21" s="33">
        <v>583088</v>
      </c>
      <c r="I21" s="33">
        <v>133761</v>
      </c>
      <c r="J21" s="33">
        <v>472219</v>
      </c>
      <c r="K21" s="33">
        <v>121657</v>
      </c>
    </row>
    <row r="22" spans="1:11">
      <c r="A22" s="228" t="s">
        <v>110</v>
      </c>
      <c r="B22" s="228"/>
      <c r="C22" s="228"/>
      <c r="D22" s="228"/>
      <c r="E22" s="228"/>
      <c r="F22" s="228"/>
      <c r="G22" s="15">
        <v>139</v>
      </c>
      <c r="H22" s="33">
        <v>237247</v>
      </c>
      <c r="I22" s="33">
        <v>53112</v>
      </c>
      <c r="J22" s="33">
        <v>187821</v>
      </c>
      <c r="K22" s="33">
        <v>47943</v>
      </c>
    </row>
    <row r="23" spans="1:11">
      <c r="A23" s="228" t="s">
        <v>111</v>
      </c>
      <c r="B23" s="228"/>
      <c r="C23" s="228"/>
      <c r="D23" s="228"/>
      <c r="E23" s="228"/>
      <c r="F23" s="228"/>
      <c r="G23" s="15">
        <v>140</v>
      </c>
      <c r="H23" s="33">
        <v>141098</v>
      </c>
      <c r="I23" s="33">
        <v>32142</v>
      </c>
      <c r="J23" s="33">
        <v>108906</v>
      </c>
      <c r="K23" s="33">
        <v>27984</v>
      </c>
    </row>
    <row r="24" spans="1:11">
      <c r="A24" s="186" t="s">
        <v>112</v>
      </c>
      <c r="B24" s="186"/>
      <c r="C24" s="186"/>
      <c r="D24" s="186"/>
      <c r="E24" s="186"/>
      <c r="F24" s="186"/>
      <c r="G24" s="15">
        <v>141</v>
      </c>
      <c r="H24" s="33">
        <v>921396</v>
      </c>
      <c r="I24" s="33">
        <v>277301</v>
      </c>
      <c r="J24" s="33">
        <v>805605</v>
      </c>
      <c r="K24" s="33">
        <v>201271</v>
      </c>
    </row>
    <row r="25" spans="1:11">
      <c r="A25" s="186" t="s">
        <v>113</v>
      </c>
      <c r="B25" s="186"/>
      <c r="C25" s="186"/>
      <c r="D25" s="186"/>
      <c r="E25" s="186"/>
      <c r="F25" s="186"/>
      <c r="G25" s="15">
        <v>142</v>
      </c>
      <c r="H25" s="33">
        <v>354999</v>
      </c>
      <c r="I25" s="33">
        <v>175316</v>
      </c>
      <c r="J25" s="33">
        <v>325324</v>
      </c>
      <c r="K25" s="33">
        <v>100020</v>
      </c>
    </row>
    <row r="26" spans="1:11">
      <c r="A26" s="231" t="s">
        <v>132</v>
      </c>
      <c r="B26" s="231"/>
      <c r="C26" s="231"/>
      <c r="D26" s="231"/>
      <c r="E26" s="231"/>
      <c r="F26" s="231"/>
      <c r="G26" s="20">
        <v>143</v>
      </c>
      <c r="H26" s="37">
        <f>H27+H28</f>
        <v>8692273</v>
      </c>
      <c r="I26" s="37">
        <f>I27+I28</f>
        <v>8372008</v>
      </c>
      <c r="J26" s="37">
        <f>J27+J28</f>
        <v>6610856</v>
      </c>
      <c r="K26" s="37">
        <f>K27+K28</f>
        <v>6610856</v>
      </c>
    </row>
    <row r="27" spans="1:11">
      <c r="A27" s="228" t="s">
        <v>133</v>
      </c>
      <c r="B27" s="228"/>
      <c r="C27" s="228"/>
      <c r="D27" s="228"/>
      <c r="E27" s="228"/>
      <c r="F27" s="228"/>
      <c r="G27" s="15">
        <v>144</v>
      </c>
      <c r="H27" s="33">
        <v>20000</v>
      </c>
      <c r="I27" s="33">
        <v>20000</v>
      </c>
      <c r="J27" s="33">
        <v>0</v>
      </c>
      <c r="K27" s="33">
        <v>0</v>
      </c>
    </row>
    <row r="28" spans="1:11">
      <c r="A28" s="228" t="s">
        <v>134</v>
      </c>
      <c r="B28" s="228"/>
      <c r="C28" s="228"/>
      <c r="D28" s="228"/>
      <c r="E28" s="228"/>
      <c r="F28" s="228"/>
      <c r="G28" s="15">
        <v>145</v>
      </c>
      <c r="H28" s="33">
        <v>8672273</v>
      </c>
      <c r="I28" s="33">
        <v>8352008</v>
      </c>
      <c r="J28" s="33">
        <v>6610856</v>
      </c>
      <c r="K28" s="33">
        <v>6610856</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415458</v>
      </c>
      <c r="I36" s="33">
        <v>352158</v>
      </c>
      <c r="J36" s="33">
        <v>35012</v>
      </c>
      <c r="K36" s="33">
        <v>35012</v>
      </c>
    </row>
    <row r="37" spans="1:11">
      <c r="A37" s="222" t="s">
        <v>142</v>
      </c>
      <c r="B37" s="222"/>
      <c r="C37" s="222"/>
      <c r="D37" s="222"/>
      <c r="E37" s="222"/>
      <c r="F37" s="222"/>
      <c r="G37" s="20">
        <v>154</v>
      </c>
      <c r="H37" s="37">
        <f>SUM(H38:H47)</f>
        <v>1455945</v>
      </c>
      <c r="I37" s="37">
        <f>SUM(I38:I47)</f>
        <v>445770</v>
      </c>
      <c r="J37" s="37">
        <f>SUM(J38:J47)</f>
        <v>1882247</v>
      </c>
      <c r="K37" s="37">
        <f>SUM(K38:K47)</f>
        <v>585120</v>
      </c>
    </row>
    <row r="38" spans="1:11">
      <c r="A38" s="186" t="s">
        <v>143</v>
      </c>
      <c r="B38" s="186"/>
      <c r="C38" s="186"/>
      <c r="D38" s="186"/>
      <c r="E38" s="186"/>
      <c r="F38" s="186"/>
      <c r="G38" s="15">
        <v>155</v>
      </c>
      <c r="H38" s="33">
        <v>882143</v>
      </c>
      <c r="I38" s="33">
        <v>445770</v>
      </c>
      <c r="J38" s="33">
        <v>0</v>
      </c>
      <c r="K38" s="33">
        <v>0</v>
      </c>
    </row>
    <row r="39" spans="1:11" ht="25.15" customHeight="1">
      <c r="A39" s="186" t="s">
        <v>144</v>
      </c>
      <c r="B39" s="186"/>
      <c r="C39" s="186"/>
      <c r="D39" s="186"/>
      <c r="E39" s="186"/>
      <c r="F39" s="186"/>
      <c r="G39" s="15">
        <v>156</v>
      </c>
      <c r="H39" s="33">
        <v>563993</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c r="I41" s="33"/>
      <c r="J41" s="33">
        <v>1349266</v>
      </c>
      <c r="K41" s="33">
        <v>66430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0</v>
      </c>
      <c r="I44" s="33">
        <v>0</v>
      </c>
      <c r="J44" s="33">
        <v>381679</v>
      </c>
      <c r="K44" s="33">
        <v>381650</v>
      </c>
    </row>
    <row r="45" spans="1:11">
      <c r="A45" s="186" t="s">
        <v>150</v>
      </c>
      <c r="B45" s="186"/>
      <c r="C45" s="186"/>
      <c r="D45" s="186"/>
      <c r="E45" s="186"/>
      <c r="F45" s="186"/>
      <c r="G45" s="15">
        <v>162</v>
      </c>
      <c r="H45" s="33">
        <v>0</v>
      </c>
      <c r="I45" s="33">
        <v>0</v>
      </c>
      <c r="J45" s="33">
        <v>18813</v>
      </c>
      <c r="K45" s="33">
        <v>18813</v>
      </c>
    </row>
    <row r="46" spans="1:11">
      <c r="A46" s="186" t="s">
        <v>151</v>
      </c>
      <c r="B46" s="186"/>
      <c r="C46" s="186"/>
      <c r="D46" s="186"/>
      <c r="E46" s="186"/>
      <c r="F46" s="186"/>
      <c r="G46" s="15">
        <v>163</v>
      </c>
      <c r="H46" s="33">
        <v>0</v>
      </c>
      <c r="I46" s="33">
        <v>0</v>
      </c>
      <c r="J46" s="33">
        <v>2177</v>
      </c>
      <c r="K46" s="33">
        <v>2177</v>
      </c>
    </row>
    <row r="47" spans="1:11">
      <c r="A47" s="186" t="s">
        <v>152</v>
      </c>
      <c r="B47" s="186"/>
      <c r="C47" s="186"/>
      <c r="D47" s="186"/>
      <c r="E47" s="186"/>
      <c r="F47" s="186"/>
      <c r="G47" s="15">
        <v>164</v>
      </c>
      <c r="H47" s="33">
        <v>9809</v>
      </c>
      <c r="I47" s="33"/>
      <c r="J47" s="33">
        <v>130312</v>
      </c>
      <c r="K47" s="33">
        <v>116050</v>
      </c>
    </row>
    <row r="48" spans="1:11">
      <c r="A48" s="222" t="s">
        <v>153</v>
      </c>
      <c r="B48" s="222"/>
      <c r="C48" s="222"/>
      <c r="D48" s="222"/>
      <c r="E48" s="222"/>
      <c r="F48" s="222"/>
      <c r="G48" s="20">
        <v>165</v>
      </c>
      <c r="H48" s="37">
        <f>SUM(H49:H55)</f>
        <v>882662</v>
      </c>
      <c r="I48" s="37">
        <f>SUM(I49:I55)</f>
        <v>0</v>
      </c>
      <c r="J48" s="37">
        <f>SUM(J49:J55)</f>
        <v>641527</v>
      </c>
      <c r="K48" s="37">
        <f>SUM(K49:K55)</f>
        <v>257214</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882662</v>
      </c>
      <c r="I51" s="33"/>
      <c r="J51" s="33">
        <v>641527</v>
      </c>
      <c r="K51" s="33">
        <v>257214</v>
      </c>
    </row>
    <row r="52" spans="1:11">
      <c r="A52" s="223" t="s">
        <v>157</v>
      </c>
      <c r="B52" s="223"/>
      <c r="C52" s="223"/>
      <c r="D52" s="223"/>
      <c r="E52" s="223"/>
      <c r="F52" s="223"/>
      <c r="G52" s="15">
        <v>169</v>
      </c>
      <c r="H52" s="33">
        <v>0</v>
      </c>
      <c r="I52" s="33">
        <v>0</v>
      </c>
      <c r="J52" s="33">
        <v>0</v>
      </c>
      <c r="K52" s="33">
        <v>0</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c r="I55" s="33"/>
      <c r="J55" s="33"/>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17548046</v>
      </c>
      <c r="I60" s="37">
        <f t="shared" ref="I60:K60" si="0">I8+I37+I56+I57</f>
        <v>2640727</v>
      </c>
      <c r="J60" s="37">
        <f t="shared" si="0"/>
        <v>16024328</v>
      </c>
      <c r="K60" s="37">
        <f t="shared" si="0"/>
        <v>3140775</v>
      </c>
    </row>
    <row r="61" spans="1:11">
      <c r="A61" s="222" t="s">
        <v>166</v>
      </c>
      <c r="B61" s="222"/>
      <c r="C61" s="222"/>
      <c r="D61" s="222"/>
      <c r="E61" s="222"/>
      <c r="F61" s="222"/>
      <c r="G61" s="20">
        <v>178</v>
      </c>
      <c r="H61" s="37">
        <f>H14+H48+H58+H59</f>
        <v>17171958</v>
      </c>
      <c r="I61" s="37">
        <f t="shared" ref="I61:K61" si="1">I14+I48+I58+I59</f>
        <v>10031312</v>
      </c>
      <c r="J61" s="37">
        <f t="shared" si="1"/>
        <v>15132497</v>
      </c>
      <c r="K61" s="37">
        <f t="shared" si="1"/>
        <v>10359753</v>
      </c>
    </row>
    <row r="62" spans="1:11">
      <c r="A62" s="222" t="s">
        <v>167</v>
      </c>
      <c r="B62" s="222"/>
      <c r="C62" s="222"/>
      <c r="D62" s="222"/>
      <c r="E62" s="222"/>
      <c r="F62" s="222"/>
      <c r="G62" s="20">
        <v>179</v>
      </c>
      <c r="H62" s="37">
        <f>H60-H61</f>
        <v>376088</v>
      </c>
      <c r="I62" s="37">
        <f t="shared" ref="I62:K62" si="2">I60-I61</f>
        <v>-7390585</v>
      </c>
      <c r="J62" s="37">
        <f t="shared" si="2"/>
        <v>891831</v>
      </c>
      <c r="K62" s="37">
        <f t="shared" si="2"/>
        <v>-7218978</v>
      </c>
    </row>
    <row r="63" spans="1:11">
      <c r="A63" s="209" t="s">
        <v>168</v>
      </c>
      <c r="B63" s="209"/>
      <c r="C63" s="209"/>
      <c r="D63" s="209"/>
      <c r="E63" s="209"/>
      <c r="F63" s="209"/>
      <c r="G63" s="20">
        <v>180</v>
      </c>
      <c r="H63" s="37">
        <f>+IF((H60-H61)&gt;0,(H60-H61),0)</f>
        <v>376088</v>
      </c>
      <c r="I63" s="37">
        <f t="shared" ref="I63:K63" si="3">+IF((I60-I61)&gt;0,(I60-I61),0)</f>
        <v>0</v>
      </c>
      <c r="J63" s="37">
        <f t="shared" si="3"/>
        <v>891831</v>
      </c>
      <c r="K63" s="37">
        <f t="shared" si="3"/>
        <v>0</v>
      </c>
    </row>
    <row r="64" spans="1:11">
      <c r="A64" s="209" t="s">
        <v>169</v>
      </c>
      <c r="B64" s="209"/>
      <c r="C64" s="209"/>
      <c r="D64" s="209"/>
      <c r="E64" s="209"/>
      <c r="F64" s="209"/>
      <c r="G64" s="20">
        <v>181</v>
      </c>
      <c r="H64" s="37">
        <f>+IF((H60-H61)&lt;0,(H60-H61),0)</f>
        <v>0</v>
      </c>
      <c r="I64" s="37">
        <f t="shared" ref="I64:K64" si="4">+IF((I60-I61)&lt;0,(I60-I61),0)</f>
        <v>-7390585</v>
      </c>
      <c r="J64" s="37">
        <f t="shared" si="4"/>
        <v>0</v>
      </c>
      <c r="K64" s="37">
        <f t="shared" si="4"/>
        <v>-7218978</v>
      </c>
    </row>
    <row r="65" spans="1:11">
      <c r="A65" s="224" t="s">
        <v>115</v>
      </c>
      <c r="B65" s="224"/>
      <c r="C65" s="224"/>
      <c r="D65" s="224"/>
      <c r="E65" s="224"/>
      <c r="F65" s="224"/>
      <c r="G65" s="15">
        <v>182</v>
      </c>
      <c r="H65" s="33"/>
      <c r="I65" s="33"/>
      <c r="J65" s="33"/>
      <c r="K65" s="33">
        <v>0</v>
      </c>
    </row>
    <row r="66" spans="1:11">
      <c r="A66" s="222" t="s">
        <v>170</v>
      </c>
      <c r="B66" s="222"/>
      <c r="C66" s="222"/>
      <c r="D66" s="222"/>
      <c r="E66" s="222"/>
      <c r="F66" s="222"/>
      <c r="G66" s="20">
        <v>183</v>
      </c>
      <c r="H66" s="37">
        <f>H62-H65</f>
        <v>376088</v>
      </c>
      <c r="I66" s="37">
        <f t="shared" ref="I66:K66" si="5">I62-I65</f>
        <v>-7390585</v>
      </c>
      <c r="J66" s="37">
        <f t="shared" si="5"/>
        <v>891831</v>
      </c>
      <c r="K66" s="37">
        <f t="shared" si="5"/>
        <v>-7218978</v>
      </c>
    </row>
    <row r="67" spans="1:11">
      <c r="A67" s="209" t="s">
        <v>171</v>
      </c>
      <c r="B67" s="209"/>
      <c r="C67" s="209"/>
      <c r="D67" s="209"/>
      <c r="E67" s="209"/>
      <c r="F67" s="209"/>
      <c r="G67" s="20">
        <v>184</v>
      </c>
      <c r="H67" s="37">
        <f>+IF((H62-H65)&gt;0,(H62-H65),0)</f>
        <v>376088</v>
      </c>
      <c r="I67" s="37">
        <f t="shared" ref="I67:K67" si="6">+IF((I62-I65)&gt;0,(I62-I65),0)</f>
        <v>0</v>
      </c>
      <c r="J67" s="37">
        <f t="shared" si="6"/>
        <v>891831</v>
      </c>
      <c r="K67" s="37">
        <f t="shared" si="6"/>
        <v>0</v>
      </c>
    </row>
    <row r="68" spans="1:11">
      <c r="A68" s="209" t="s">
        <v>172</v>
      </c>
      <c r="B68" s="209"/>
      <c r="C68" s="209"/>
      <c r="D68" s="209"/>
      <c r="E68" s="209"/>
      <c r="F68" s="209"/>
      <c r="G68" s="20">
        <v>185</v>
      </c>
      <c r="H68" s="37">
        <f>+IF((H62-H65)&lt;0,(H62-H65),0)</f>
        <v>0</v>
      </c>
      <c r="I68" s="37">
        <f t="shared" ref="I68:K68" si="7">+IF((I62-I65)&lt;0,(I62-I65),0)</f>
        <v>-7390585</v>
      </c>
      <c r="J68" s="37">
        <f t="shared" si="7"/>
        <v>0</v>
      </c>
      <c r="K68" s="37">
        <f t="shared" si="7"/>
        <v>-7218978</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376088</v>
      </c>
      <c r="I89" s="40">
        <v>-7390585</v>
      </c>
      <c r="J89" s="40">
        <v>891831</v>
      </c>
      <c r="K89" s="40">
        <v>-7218978</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376088</v>
      </c>
      <c r="I101" s="39">
        <f>I89+I100</f>
        <v>-7390585</v>
      </c>
      <c r="J101" s="39">
        <f>J89+J100</f>
        <v>891831</v>
      </c>
      <c r="K101" s="39">
        <f>K89+K100</f>
        <v>-7218978</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tabSelected="1" view="pageBreakPreview" topLeftCell="A33" zoomScale="110" workbookViewId="0">
      <selection activeCell="L52" sqref="L52"/>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454</v>
      </c>
      <c r="B2" s="192"/>
      <c r="C2" s="192"/>
      <c r="D2" s="192"/>
      <c r="E2" s="192"/>
      <c r="F2" s="192"/>
      <c r="G2" s="192"/>
      <c r="H2" s="192"/>
      <c r="I2" s="192"/>
    </row>
    <row r="3" spans="1:9">
      <c r="A3" s="242" t="s">
        <v>355</v>
      </c>
      <c r="B3" s="243"/>
      <c r="C3" s="243"/>
      <c r="D3" s="243"/>
      <c r="E3" s="243"/>
      <c r="F3" s="243"/>
      <c r="G3" s="243"/>
      <c r="H3" s="243"/>
      <c r="I3" s="243"/>
    </row>
    <row r="4" spans="1:9">
      <c r="A4" s="238" t="s">
        <v>447</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392796</v>
      </c>
      <c r="I8" s="43">
        <v>891831</v>
      </c>
    </row>
    <row r="9" spans="1:9" ht="12.75" customHeight="1">
      <c r="A9" s="247" t="s">
        <v>211</v>
      </c>
      <c r="B9" s="248"/>
      <c r="C9" s="248"/>
      <c r="D9" s="248"/>
      <c r="E9" s="248"/>
      <c r="F9" s="249"/>
      <c r="G9" s="25">
        <v>2</v>
      </c>
      <c r="H9" s="44">
        <f>H10+H11+H12+H13+H14+H15+H16+H17</f>
        <v>921396</v>
      </c>
      <c r="I9" s="44">
        <f>I10+I11+I12+I13+I14+I15+I16+I17</f>
        <v>3177932</v>
      </c>
    </row>
    <row r="10" spans="1:9" ht="12.75" customHeight="1">
      <c r="A10" s="239" t="s">
        <v>212</v>
      </c>
      <c r="B10" s="240"/>
      <c r="C10" s="240"/>
      <c r="D10" s="240"/>
      <c r="E10" s="240"/>
      <c r="F10" s="241"/>
      <c r="G10" s="26">
        <v>3</v>
      </c>
      <c r="H10" s="45">
        <v>921396</v>
      </c>
      <c r="I10" s="45">
        <v>805605</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1730945</v>
      </c>
    </row>
    <row r="14" spans="1:9" ht="12.75" customHeight="1">
      <c r="A14" s="239" t="s">
        <v>216</v>
      </c>
      <c r="B14" s="240"/>
      <c r="C14" s="240"/>
      <c r="D14" s="240"/>
      <c r="E14" s="240"/>
      <c r="F14" s="241"/>
      <c r="G14" s="26">
        <v>7</v>
      </c>
      <c r="H14" s="45">
        <v>0</v>
      </c>
      <c r="I14" s="45">
        <v>624445</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16937</v>
      </c>
    </row>
    <row r="17" spans="1:9" ht="25.15" customHeight="1">
      <c r="A17" s="239" t="s">
        <v>219</v>
      </c>
      <c r="B17" s="240"/>
      <c r="C17" s="240"/>
      <c r="D17" s="240"/>
      <c r="E17" s="240"/>
      <c r="F17" s="241"/>
      <c r="G17" s="26">
        <v>10</v>
      </c>
      <c r="H17" s="45">
        <v>0</v>
      </c>
      <c r="I17" s="45"/>
    </row>
    <row r="18" spans="1:9" ht="28.15" customHeight="1">
      <c r="A18" s="244" t="s">
        <v>390</v>
      </c>
      <c r="B18" s="245"/>
      <c r="C18" s="245"/>
      <c r="D18" s="245"/>
      <c r="E18" s="245"/>
      <c r="F18" s="246"/>
      <c r="G18" s="25">
        <v>11</v>
      </c>
      <c r="H18" s="44">
        <f>H8+H9</f>
        <v>1314192</v>
      </c>
      <c r="I18" s="44">
        <f>I8+I9</f>
        <v>4069763</v>
      </c>
    </row>
    <row r="19" spans="1:9" ht="12.75" customHeight="1">
      <c r="A19" s="247" t="s">
        <v>220</v>
      </c>
      <c r="B19" s="248"/>
      <c r="C19" s="248"/>
      <c r="D19" s="248"/>
      <c r="E19" s="248"/>
      <c r="F19" s="249"/>
      <c r="G19" s="25">
        <v>12</v>
      </c>
      <c r="H19" s="44">
        <f>H20+H21+H22+H23</f>
        <v>4359426</v>
      </c>
      <c r="I19" s="44">
        <f>I20+I21+I22+I23</f>
        <v>4203176</v>
      </c>
    </row>
    <row r="20" spans="1:9" ht="12.75" customHeight="1">
      <c r="A20" s="239" t="s">
        <v>221</v>
      </c>
      <c r="B20" s="240"/>
      <c r="C20" s="240"/>
      <c r="D20" s="240"/>
      <c r="E20" s="240"/>
      <c r="F20" s="241"/>
      <c r="G20" s="26">
        <v>13</v>
      </c>
      <c r="H20" s="45">
        <v>-1419028</v>
      </c>
      <c r="I20" s="45">
        <v>-241566</v>
      </c>
    </row>
    <row r="21" spans="1:9" ht="12.75" customHeight="1">
      <c r="A21" s="239" t="s">
        <v>222</v>
      </c>
      <c r="B21" s="240"/>
      <c r="C21" s="240"/>
      <c r="D21" s="240"/>
      <c r="E21" s="240"/>
      <c r="F21" s="241"/>
      <c r="G21" s="26">
        <v>14</v>
      </c>
      <c r="H21" s="45">
        <v>5950983</v>
      </c>
      <c r="I21" s="45">
        <v>3203897</v>
      </c>
    </row>
    <row r="22" spans="1:9" ht="12.75" customHeight="1">
      <c r="A22" s="239" t="s">
        <v>223</v>
      </c>
      <c r="B22" s="240"/>
      <c r="C22" s="240"/>
      <c r="D22" s="240"/>
      <c r="E22" s="240"/>
      <c r="F22" s="241"/>
      <c r="G22" s="26">
        <v>15</v>
      </c>
      <c r="H22" s="45">
        <v>-158401</v>
      </c>
      <c r="I22" s="45">
        <v>1240845</v>
      </c>
    </row>
    <row r="23" spans="1:9" ht="12.75" customHeight="1">
      <c r="A23" s="239" t="s">
        <v>224</v>
      </c>
      <c r="B23" s="240"/>
      <c r="C23" s="240"/>
      <c r="D23" s="240"/>
      <c r="E23" s="240"/>
      <c r="F23" s="241"/>
      <c r="G23" s="26">
        <v>16</v>
      </c>
      <c r="H23" s="45">
        <v>-14128</v>
      </c>
      <c r="I23" s="45">
        <v>0</v>
      </c>
    </row>
    <row r="24" spans="1:9" ht="12.75" customHeight="1">
      <c r="A24" s="244" t="s">
        <v>225</v>
      </c>
      <c r="B24" s="245"/>
      <c r="C24" s="245"/>
      <c r="D24" s="245"/>
      <c r="E24" s="245"/>
      <c r="F24" s="246"/>
      <c r="G24" s="25">
        <v>17</v>
      </c>
      <c r="H24" s="44">
        <f>H18+H19</f>
        <v>5673618</v>
      </c>
      <c r="I24" s="44">
        <f>I18+I19</f>
        <v>8272939</v>
      </c>
    </row>
    <row r="25" spans="1:9" ht="12.75" customHeight="1">
      <c r="A25" s="235" t="s">
        <v>226</v>
      </c>
      <c r="B25" s="236"/>
      <c r="C25" s="236"/>
      <c r="D25" s="236"/>
      <c r="E25" s="236"/>
      <c r="F25" s="237"/>
      <c r="G25" s="26">
        <v>18</v>
      </c>
      <c r="H25" s="45">
        <v>0</v>
      </c>
      <c r="I25" s="45">
        <v>62400</v>
      </c>
    </row>
    <row r="26" spans="1:9" ht="12.75" customHeight="1">
      <c r="A26" s="235" t="s">
        <v>227</v>
      </c>
      <c r="B26" s="236"/>
      <c r="C26" s="236"/>
      <c r="D26" s="236"/>
      <c r="E26" s="236"/>
      <c r="F26" s="237"/>
      <c r="G26" s="26">
        <v>19</v>
      </c>
      <c r="H26" s="45">
        <v>0</v>
      </c>
      <c r="I26" s="45">
        <v>1739489</v>
      </c>
    </row>
    <row r="27" spans="1:9" ht="25.9" customHeight="1">
      <c r="A27" s="262" t="s">
        <v>228</v>
      </c>
      <c r="B27" s="263"/>
      <c r="C27" s="263"/>
      <c r="D27" s="263"/>
      <c r="E27" s="263"/>
      <c r="F27" s="264"/>
      <c r="G27" s="27">
        <v>20</v>
      </c>
      <c r="H27" s="46">
        <f>H24+H25+H26</f>
        <v>5673618</v>
      </c>
      <c r="I27" s="46">
        <f>I24+I25+I26</f>
        <v>10074828</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74655</v>
      </c>
      <c r="I29" s="47">
        <v>314712</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13700</v>
      </c>
      <c r="I31" s="48">
        <v>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0</v>
      </c>
      <c r="I34" s="48">
        <v>0</v>
      </c>
    </row>
    <row r="35" spans="1:9" ht="26.45" customHeight="1">
      <c r="A35" s="244" t="s">
        <v>236</v>
      </c>
      <c r="B35" s="245"/>
      <c r="C35" s="245"/>
      <c r="D35" s="245"/>
      <c r="E35" s="245"/>
      <c r="F35" s="246"/>
      <c r="G35" s="25">
        <v>27</v>
      </c>
      <c r="H35" s="49">
        <f>H29+H30+H31+H32+H33+H34</f>
        <v>88355</v>
      </c>
      <c r="I35" s="49">
        <f>I29+I30+I31+I32+I33+I34</f>
        <v>314712</v>
      </c>
    </row>
    <row r="36" spans="1:9" ht="22.9" customHeight="1">
      <c r="A36" s="235" t="s">
        <v>237</v>
      </c>
      <c r="B36" s="236"/>
      <c r="C36" s="236"/>
      <c r="D36" s="236"/>
      <c r="E36" s="236"/>
      <c r="F36" s="237"/>
      <c r="G36" s="26">
        <v>28</v>
      </c>
      <c r="H36" s="48">
        <v>0</v>
      </c>
      <c r="I36" s="48">
        <v>0</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-17154367</v>
      </c>
      <c r="I38" s="48">
        <v>-1085316</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-1055333</v>
      </c>
    </row>
    <row r="41" spans="1:9" ht="24" customHeight="1">
      <c r="A41" s="244" t="s">
        <v>242</v>
      </c>
      <c r="B41" s="245"/>
      <c r="C41" s="245"/>
      <c r="D41" s="245"/>
      <c r="E41" s="245"/>
      <c r="F41" s="246"/>
      <c r="G41" s="25">
        <v>33</v>
      </c>
      <c r="H41" s="49">
        <f>H36+H37+H38+H39+H40</f>
        <v>-17154367</v>
      </c>
      <c r="I41" s="49">
        <f>I36+I37+I38+I39+I40</f>
        <v>-2140649</v>
      </c>
    </row>
    <row r="42" spans="1:9" ht="29.45" customHeight="1">
      <c r="A42" s="262" t="s">
        <v>243</v>
      </c>
      <c r="B42" s="263"/>
      <c r="C42" s="263"/>
      <c r="D42" s="263"/>
      <c r="E42" s="263"/>
      <c r="F42" s="264"/>
      <c r="G42" s="27">
        <v>34</v>
      </c>
      <c r="H42" s="50">
        <f>H35+H41</f>
        <v>-17066012</v>
      </c>
      <c r="I42" s="50">
        <f>I35+I41</f>
        <v>-1825937</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28955</v>
      </c>
      <c r="I46" s="48">
        <v>81094</v>
      </c>
    </row>
    <row r="47" spans="1:9" ht="12.75" customHeight="1">
      <c r="A47" s="235" t="s">
        <v>248</v>
      </c>
      <c r="B47" s="236"/>
      <c r="C47" s="236"/>
      <c r="D47" s="236"/>
      <c r="E47" s="236"/>
      <c r="F47" s="237"/>
      <c r="G47" s="26">
        <v>38</v>
      </c>
      <c r="H47" s="48">
        <v>8108670</v>
      </c>
      <c r="I47" s="48">
        <v>0</v>
      </c>
    </row>
    <row r="48" spans="1:9" ht="22.15" customHeight="1">
      <c r="A48" s="244" t="s">
        <v>249</v>
      </c>
      <c r="B48" s="245"/>
      <c r="C48" s="245"/>
      <c r="D48" s="245"/>
      <c r="E48" s="245"/>
      <c r="F48" s="246"/>
      <c r="G48" s="25">
        <v>39</v>
      </c>
      <c r="H48" s="49">
        <f>H44+H45+H46+H47</f>
        <v>8137625</v>
      </c>
      <c r="I48" s="49">
        <f>I44+I45+I46+I47</f>
        <v>81094</v>
      </c>
    </row>
    <row r="49" spans="1:9" ht="24.6" customHeight="1">
      <c r="A49" s="235" t="s">
        <v>389</v>
      </c>
      <c r="B49" s="236"/>
      <c r="C49" s="236"/>
      <c r="D49" s="236"/>
      <c r="E49" s="236"/>
      <c r="F49" s="237"/>
      <c r="G49" s="26">
        <v>40</v>
      </c>
      <c r="H49" s="48">
        <v>0</v>
      </c>
      <c r="I49" s="48">
        <v>-7323839</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row>
    <row r="53" spans="1:9" ht="12.75" customHeight="1">
      <c r="A53" s="235" t="s">
        <v>253</v>
      </c>
      <c r="B53" s="236"/>
      <c r="C53" s="236"/>
      <c r="D53" s="236"/>
      <c r="E53" s="236"/>
      <c r="F53" s="237"/>
      <c r="G53" s="26">
        <v>44</v>
      </c>
      <c r="H53" s="48">
        <v>-626124</v>
      </c>
      <c r="I53" s="48">
        <v>-1215626</v>
      </c>
    </row>
    <row r="54" spans="1:9" ht="30.6" customHeight="1">
      <c r="A54" s="244" t="s">
        <v>254</v>
      </c>
      <c r="B54" s="245"/>
      <c r="C54" s="245"/>
      <c r="D54" s="245"/>
      <c r="E54" s="245"/>
      <c r="F54" s="246"/>
      <c r="G54" s="25">
        <v>45</v>
      </c>
      <c r="H54" s="49">
        <f>H49+H50+H51+H52+H53</f>
        <v>-626124</v>
      </c>
      <c r="I54" s="49">
        <f>I49+I50+I51+I52+I53</f>
        <v>-8539465</v>
      </c>
    </row>
    <row r="55" spans="1:9" ht="29.45" customHeight="1">
      <c r="A55" s="265" t="s">
        <v>255</v>
      </c>
      <c r="B55" s="266"/>
      <c r="C55" s="266"/>
      <c r="D55" s="266"/>
      <c r="E55" s="266"/>
      <c r="F55" s="267"/>
      <c r="G55" s="25">
        <v>46</v>
      </c>
      <c r="H55" s="49">
        <f>H48+H54</f>
        <v>7511501</v>
      </c>
      <c r="I55" s="49">
        <f>I48+I54</f>
        <v>-8458371</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-3880893</v>
      </c>
      <c r="I57" s="49">
        <f>I27+I42+I55+I56</f>
        <v>-209480</v>
      </c>
    </row>
    <row r="58" spans="1:9">
      <c r="A58" s="268" t="s">
        <v>258</v>
      </c>
      <c r="B58" s="269"/>
      <c r="C58" s="269"/>
      <c r="D58" s="269"/>
      <c r="E58" s="269"/>
      <c r="F58" s="270"/>
      <c r="G58" s="26">
        <v>49</v>
      </c>
      <c r="H58" s="48">
        <v>4761920</v>
      </c>
      <c r="I58" s="48">
        <v>881027</v>
      </c>
    </row>
    <row r="59" spans="1:9" ht="31.15" customHeight="1">
      <c r="A59" s="262" t="s">
        <v>259</v>
      </c>
      <c r="B59" s="263"/>
      <c r="C59" s="263"/>
      <c r="D59" s="263"/>
      <c r="E59" s="263"/>
      <c r="F59" s="264"/>
      <c r="G59" s="27">
        <v>50</v>
      </c>
      <c r="H59" s="50">
        <f>H57+H58</f>
        <v>881027</v>
      </c>
      <c r="I59" s="50">
        <f>I57+I58</f>
        <v>671547</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27" zoomScale="110" workbookViewId="0">
      <selection activeCell="J55" sqref="J55"/>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452</v>
      </c>
      <c r="B2" s="192"/>
      <c r="C2" s="192"/>
      <c r="D2" s="192"/>
      <c r="E2" s="192"/>
      <c r="F2" s="192"/>
      <c r="G2" s="192"/>
      <c r="H2" s="192"/>
      <c r="I2" s="192"/>
    </row>
    <row r="3" spans="1:9">
      <c r="A3" s="280" t="s">
        <v>355</v>
      </c>
      <c r="B3" s="281"/>
      <c r="C3" s="281"/>
      <c r="D3" s="281"/>
      <c r="E3" s="281"/>
      <c r="F3" s="281"/>
      <c r="G3" s="281"/>
      <c r="H3" s="281"/>
      <c r="I3" s="281"/>
    </row>
    <row r="4" spans="1:9">
      <c r="A4" s="238" t="s">
        <v>448</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 customHeight="1">
      <c r="A51" s="278" t="s">
        <v>301</v>
      </c>
      <c r="B51" s="278"/>
      <c r="C51" s="278"/>
      <c r="D51" s="278"/>
      <c r="E51" s="278"/>
      <c r="F51" s="278"/>
      <c r="G51" s="32">
        <v>42</v>
      </c>
      <c r="H51" s="55">
        <f>H50+H49</f>
        <v>0</v>
      </c>
      <c r="I51" s="5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A33" zoomScale="90" zoomScaleSheetLayoutView="90" workbookViewId="0">
      <selection activeCell="U70" sqref="U70"/>
    </sheetView>
  </sheetViews>
  <sheetFormatPr defaultRowHeight="12.75"/>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43830</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33473350</v>
      </c>
      <c r="I7" s="65">
        <v>0</v>
      </c>
      <c r="J7" s="65">
        <v>1673668</v>
      </c>
      <c r="K7" s="65">
        <v>0</v>
      </c>
      <c r="L7" s="65">
        <v>0</v>
      </c>
      <c r="M7" s="65">
        <v>0</v>
      </c>
      <c r="N7" s="65">
        <v>0</v>
      </c>
      <c r="O7" s="65">
        <v>0</v>
      </c>
      <c r="P7" s="65">
        <v>0</v>
      </c>
      <c r="Q7" s="65">
        <v>0</v>
      </c>
      <c r="R7" s="65">
        <v>0</v>
      </c>
      <c r="S7" s="65">
        <v>-5838774</v>
      </c>
      <c r="T7" s="65">
        <v>246670</v>
      </c>
      <c r="U7" s="66">
        <f>H7+I7+J7+K7-L7+M7+N7+O7+P7+Q7+R7+S7+T7</f>
        <v>29554914</v>
      </c>
      <c r="V7" s="65">
        <v>0</v>
      </c>
      <c r="W7" s="66">
        <f>U7+V7</f>
        <v>29554914</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33473350</v>
      </c>
      <c r="I10" s="66">
        <f t="shared" ref="I10:W10" si="2">I7+I8+I9</f>
        <v>0</v>
      </c>
      <c r="J10" s="66">
        <f t="shared" si="2"/>
        <v>1673668</v>
      </c>
      <c r="K10" s="66">
        <f>K7+K8+K9</f>
        <v>0</v>
      </c>
      <c r="L10" s="66">
        <f t="shared" si="2"/>
        <v>0</v>
      </c>
      <c r="M10" s="66">
        <f t="shared" si="2"/>
        <v>0</v>
      </c>
      <c r="N10" s="66">
        <f t="shared" si="2"/>
        <v>0</v>
      </c>
      <c r="O10" s="66">
        <f t="shared" si="2"/>
        <v>0</v>
      </c>
      <c r="P10" s="66">
        <f t="shared" si="2"/>
        <v>0</v>
      </c>
      <c r="Q10" s="66">
        <f t="shared" si="2"/>
        <v>0</v>
      </c>
      <c r="R10" s="66">
        <f t="shared" si="2"/>
        <v>0</v>
      </c>
      <c r="S10" s="66">
        <f t="shared" si="2"/>
        <v>-5838774</v>
      </c>
      <c r="T10" s="66">
        <f t="shared" si="2"/>
        <v>246670</v>
      </c>
      <c r="U10" s="66">
        <f t="shared" si="2"/>
        <v>29554914</v>
      </c>
      <c r="V10" s="66">
        <f t="shared" si="2"/>
        <v>0</v>
      </c>
      <c r="W10" s="66">
        <f t="shared" si="2"/>
        <v>29554914</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33473350</v>
      </c>
      <c r="I29" s="68">
        <f t="shared" ref="I29:W29" si="5">SUM(I10:I28)</f>
        <v>0</v>
      </c>
      <c r="J29" s="68">
        <f t="shared" si="5"/>
        <v>1673668</v>
      </c>
      <c r="K29" s="68">
        <f t="shared" si="5"/>
        <v>0</v>
      </c>
      <c r="L29" s="68">
        <f t="shared" si="5"/>
        <v>0</v>
      </c>
      <c r="M29" s="68">
        <f t="shared" si="5"/>
        <v>0</v>
      </c>
      <c r="N29" s="68">
        <f t="shared" si="5"/>
        <v>0</v>
      </c>
      <c r="O29" s="68">
        <f t="shared" si="5"/>
        <v>0</v>
      </c>
      <c r="P29" s="68">
        <f t="shared" si="5"/>
        <v>0</v>
      </c>
      <c r="Q29" s="68">
        <f t="shared" si="5"/>
        <v>0</v>
      </c>
      <c r="R29" s="68">
        <f t="shared" si="5"/>
        <v>0</v>
      </c>
      <c r="S29" s="68">
        <f t="shared" si="5"/>
        <v>-5838774</v>
      </c>
      <c r="T29" s="68">
        <f t="shared" si="5"/>
        <v>246670</v>
      </c>
      <c r="U29" s="68">
        <f t="shared" si="5"/>
        <v>29554914</v>
      </c>
      <c r="V29" s="68">
        <f t="shared" si="5"/>
        <v>0</v>
      </c>
      <c r="W29" s="68">
        <f t="shared" si="5"/>
        <v>29554914</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33473350</v>
      </c>
      <c r="I35" s="65">
        <v>0</v>
      </c>
      <c r="J35" s="65">
        <v>1673668</v>
      </c>
      <c r="K35" s="65">
        <v>0</v>
      </c>
      <c r="L35" s="65">
        <v>0</v>
      </c>
      <c r="M35" s="65">
        <v>0</v>
      </c>
      <c r="N35" s="65">
        <v>0</v>
      </c>
      <c r="O35" s="65">
        <v>0</v>
      </c>
      <c r="P35" s="65">
        <v>0</v>
      </c>
      <c r="Q35" s="65">
        <v>0</v>
      </c>
      <c r="R35" s="65">
        <v>0</v>
      </c>
      <c r="S35" s="65">
        <v>-5838774</v>
      </c>
      <c r="T35" s="65">
        <v>246670</v>
      </c>
      <c r="U35" s="69">
        <f t="shared" ref="U35:U37" si="9">H35+I35+J35+K35-L35+M35+N35+O35+P35+Q35+R35+S35+T35</f>
        <v>29554914</v>
      </c>
      <c r="V35" s="65">
        <v>0</v>
      </c>
      <c r="W35" s="69">
        <f t="shared" ref="W35:W37" si="10">U35+V35</f>
        <v>29554914</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33473350</v>
      </c>
      <c r="I38" s="69">
        <f t="shared" ref="I38:W38" si="11">I35+I36+I37</f>
        <v>0</v>
      </c>
      <c r="J38" s="69">
        <f t="shared" si="11"/>
        <v>1673668</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-5838774</v>
      </c>
      <c r="T38" s="69">
        <f t="shared" si="11"/>
        <v>246670</v>
      </c>
      <c r="U38" s="69">
        <f t="shared" si="11"/>
        <v>29554914</v>
      </c>
      <c r="V38" s="69">
        <f t="shared" si="11"/>
        <v>0</v>
      </c>
      <c r="W38" s="69">
        <f t="shared" si="11"/>
        <v>29554914</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891831</v>
      </c>
      <c r="U39" s="69">
        <f t="shared" ref="U39:U56" si="12">H39+I39+J39+K39-L39+M39+N39+O39+P39+Q39+R39+S39+T39</f>
        <v>891831</v>
      </c>
      <c r="V39" s="65">
        <v>0</v>
      </c>
      <c r="W39" s="69">
        <f t="shared" ref="W39:W56" si="13">U39+V39</f>
        <v>891831</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33473350</v>
      </c>
      <c r="I57" s="70">
        <f t="shared" ref="I57:W57" si="14">SUM(I38:I56)</f>
        <v>0</v>
      </c>
      <c r="J57" s="70">
        <f t="shared" si="14"/>
        <v>1673668</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-5838774</v>
      </c>
      <c r="T57" s="70">
        <f t="shared" si="14"/>
        <v>1138501</v>
      </c>
      <c r="U57" s="70">
        <f t="shared" si="14"/>
        <v>30446745</v>
      </c>
      <c r="V57" s="70">
        <f t="shared" si="14"/>
        <v>0</v>
      </c>
      <c r="W57" s="70">
        <f t="shared" si="14"/>
        <v>30446745</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891831</v>
      </c>
      <c r="U60" s="69">
        <f t="shared" si="16"/>
        <v>891831</v>
      </c>
      <c r="V60" s="69">
        <f t="shared" si="16"/>
        <v>0</v>
      </c>
      <c r="W60" s="69">
        <f t="shared" si="16"/>
        <v>891831</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L43"/>
  <sheetViews>
    <sheetView workbookViewId="0">
      <selection activeCell="O37" sqref="O37"/>
    </sheetView>
  </sheetViews>
  <sheetFormatPr defaultRowHeight="12.75"/>
  <sheetData>
    <row r="1" spans="1:9">
      <c r="A1" s="314" t="s">
        <v>455</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12">
      <c r="A17" s="315"/>
      <c r="B17" s="315"/>
      <c r="C17" s="315"/>
      <c r="D17" s="315"/>
      <c r="E17" s="315"/>
      <c r="F17" s="315"/>
      <c r="G17" s="315"/>
      <c r="H17" s="315"/>
      <c r="I17" s="315"/>
    </row>
    <row r="18" spans="1:12">
      <c r="A18" s="315"/>
      <c r="B18" s="315"/>
      <c r="C18" s="315"/>
      <c r="D18" s="315"/>
      <c r="E18" s="315"/>
      <c r="F18" s="315"/>
      <c r="G18" s="315"/>
      <c r="H18" s="315"/>
      <c r="I18" s="315"/>
    </row>
    <row r="19" spans="1:12">
      <c r="A19" s="315"/>
      <c r="B19" s="315"/>
      <c r="C19" s="315"/>
      <c r="D19" s="315"/>
      <c r="E19" s="315"/>
      <c r="F19" s="315"/>
      <c r="G19" s="315"/>
      <c r="H19" s="315"/>
      <c r="I19" s="315"/>
    </row>
    <row r="20" spans="1:12">
      <c r="A20" s="315"/>
      <c r="B20" s="315"/>
      <c r="C20" s="315"/>
      <c r="D20" s="315"/>
      <c r="E20" s="315"/>
      <c r="F20" s="315"/>
      <c r="G20" s="315"/>
      <c r="H20" s="315"/>
      <c r="I20" s="315"/>
      <c r="L20" t="s">
        <v>451</v>
      </c>
    </row>
    <row r="21" spans="1:12">
      <c r="A21" s="315"/>
      <c r="B21" s="315"/>
      <c r="C21" s="315"/>
      <c r="D21" s="315"/>
      <c r="E21" s="315"/>
      <c r="F21" s="315"/>
      <c r="G21" s="315"/>
      <c r="H21" s="315"/>
      <c r="I21" s="315"/>
    </row>
    <row r="22" spans="1:12">
      <c r="A22" s="315"/>
      <c r="B22" s="315"/>
      <c r="C22" s="315"/>
      <c r="D22" s="315"/>
      <c r="E22" s="315"/>
      <c r="F22" s="315"/>
      <c r="G22" s="315"/>
      <c r="H22" s="315"/>
      <c r="I22" s="315"/>
    </row>
    <row r="23" spans="1:12">
      <c r="A23" s="315"/>
      <c r="B23" s="315"/>
      <c r="C23" s="315"/>
      <c r="D23" s="315"/>
      <c r="E23" s="315"/>
      <c r="F23" s="315"/>
      <c r="G23" s="315"/>
      <c r="H23" s="315"/>
      <c r="I23" s="315"/>
    </row>
    <row r="24" spans="1:12">
      <c r="A24" s="315"/>
      <c r="B24" s="315"/>
      <c r="C24" s="315"/>
      <c r="D24" s="315"/>
      <c r="E24" s="315"/>
      <c r="F24" s="315"/>
      <c r="G24" s="315"/>
      <c r="H24" s="315"/>
      <c r="I24" s="315"/>
    </row>
    <row r="25" spans="1:12">
      <c r="A25" s="315"/>
      <c r="B25" s="315"/>
      <c r="C25" s="315"/>
      <c r="D25" s="315"/>
      <c r="E25" s="315"/>
      <c r="F25" s="315"/>
      <c r="G25" s="315"/>
      <c r="H25" s="315"/>
      <c r="I25" s="315"/>
    </row>
    <row r="26" spans="1:12">
      <c r="A26" s="315"/>
      <c r="B26" s="315"/>
      <c r="C26" s="315"/>
      <c r="D26" s="315"/>
      <c r="E26" s="315"/>
      <c r="F26" s="315"/>
      <c r="G26" s="315"/>
      <c r="H26" s="315"/>
      <c r="I26" s="315"/>
    </row>
    <row r="27" spans="1:12">
      <c r="A27" s="315"/>
      <c r="B27" s="315"/>
      <c r="C27" s="315"/>
      <c r="D27" s="315"/>
      <c r="E27" s="315"/>
      <c r="F27" s="315"/>
      <c r="G27" s="315"/>
      <c r="H27" s="315"/>
      <c r="I27" s="315"/>
    </row>
    <row r="28" spans="1:12">
      <c r="A28" s="315"/>
      <c r="B28" s="315"/>
      <c r="C28" s="315"/>
      <c r="D28" s="315"/>
      <c r="E28" s="315"/>
      <c r="F28" s="315"/>
      <c r="G28" s="315"/>
      <c r="H28" s="315"/>
      <c r="I28" s="315"/>
    </row>
    <row r="29" spans="1:12">
      <c r="A29" s="315"/>
      <c r="B29" s="315"/>
      <c r="C29" s="315"/>
      <c r="D29" s="315"/>
      <c r="E29" s="315"/>
      <c r="F29" s="315"/>
      <c r="G29" s="315"/>
      <c r="H29" s="315"/>
      <c r="I29" s="315"/>
    </row>
    <row r="30" spans="1:12">
      <c r="A30" s="315"/>
      <c r="B30" s="315"/>
      <c r="C30" s="315"/>
      <c r="D30" s="315"/>
      <c r="E30" s="315"/>
      <c r="F30" s="315"/>
      <c r="G30" s="315"/>
      <c r="H30" s="315"/>
      <c r="I30" s="315"/>
    </row>
    <row r="31" spans="1:12">
      <c r="A31" s="315"/>
      <c r="B31" s="315"/>
      <c r="C31" s="315"/>
      <c r="D31" s="315"/>
      <c r="E31" s="315"/>
      <c r="F31" s="315"/>
      <c r="G31" s="315"/>
      <c r="H31" s="315"/>
      <c r="I31" s="315"/>
    </row>
    <row r="32" spans="1:12">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c r="A40" s="315"/>
      <c r="B40" s="315"/>
      <c r="C40" s="315"/>
      <c r="D40" s="315"/>
      <c r="E40" s="315"/>
      <c r="F40" s="315"/>
      <c r="G40" s="315"/>
      <c r="H40" s="315"/>
      <c r="I40" s="315"/>
    </row>
    <row r="41" spans="1:9">
      <c r="A41" s="315"/>
      <c r="B41" s="315"/>
      <c r="C41" s="315"/>
      <c r="D41" s="315"/>
      <c r="E41" s="315"/>
      <c r="F41" s="315"/>
      <c r="G41" s="315"/>
      <c r="H41" s="315"/>
      <c r="I41" s="315"/>
    </row>
    <row r="42" spans="1:9">
      <c r="A42" s="315"/>
      <c r="B42" s="315"/>
      <c r="C42" s="315"/>
      <c r="D42" s="315"/>
      <c r="E42" s="315"/>
      <c r="F42" s="315"/>
      <c r="G42" s="315"/>
      <c r="H42" s="315"/>
      <c r="I42" s="315"/>
    </row>
    <row r="43" spans="1:9" ht="32.450000000000003" customHeight="1">
      <c r="A43" s="315"/>
      <c r="B43" s="315"/>
      <c r="C43" s="315"/>
      <c r="D43" s="315"/>
      <c r="E43" s="315"/>
      <c r="F43" s="315"/>
      <c r="G43" s="315"/>
      <c r="H43" s="315"/>
      <c r="I43" s="315"/>
    </row>
  </sheetData>
  <mergeCells count="1">
    <mergeCell ref="A1:I4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MIRA</cp:lastModifiedBy>
  <cp:lastPrinted>2020-02-28T12:22:06Z</cp:lastPrinted>
  <dcterms:created xsi:type="dcterms:W3CDTF">2008-10-17T11:51:54Z</dcterms:created>
  <dcterms:modified xsi:type="dcterms:W3CDTF">2020-02-28T12:33:00Z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