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<sst xmlns="http://schemas.openxmlformats.org/spreadsheetml/2006/main" count="441" uniqueCount="389">
  <si>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</si>
  <si>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</si>
  <si>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</si>
  <si>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</si>
  <si>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</si>
  <si>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</si>
  <si>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</si>
  <si>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</si>
  <si>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</si>
  <si>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</si>
  <si>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</si>
  <si>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</si>
  <si>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</si>
  <si>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</si>
  <si>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</si>
  <si>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</si>
  <si>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</si>
  <si>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</si>
  <si>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</si>
  <si>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</si>
  <si>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</si>
  <si>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</si>
  <si>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</si>
  <si>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</si>
  <si>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</si>
  <si>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</si>
  <si>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</si>
  <si>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</si>
  <si>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</si>
  <si>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</si>
  <si>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</si>
  <si>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</si>
  <si>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</si>
  <si>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</si>
  <si>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</si>
  <si>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</si>
  <si>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</si>
  <si>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</si>
  <si>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</si>
  <si>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</si>
  <si>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</si>
  <si>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</si>
  <si>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</si>
  <si>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</si>
  <si>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</si>
  <si>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</si>
  <si>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</si>
  <si>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</si>
  <si>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</si>
  <si>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</si>
  <si>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</si>
  <si>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</si>
  <si>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</si>
  <si>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</si>
  <si>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</si>
  <si>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</si>
  <si>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</si>
  <si>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</si>
  <si>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</si>
  <si>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</si>
  <si>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</si>
  <si>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</si>
  <si>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</si>
  <si>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</si>
  <si>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</si>
  <si>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</si>
  <si>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</si>
  <si>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</si>
  <si>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</si>
  <si>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</si>
  <si>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</si>
  <si>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</si>
  <si>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</si>
  <si>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</si>
  <si>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</si>
  <si>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</si>
  <si>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</si>
  <si>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</si>
  <si>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</si>
  <si>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</si>
  <si>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</si>
  <si>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</si>
  <si>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</si>
  <si>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</si>
  <si>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</si>
  <si>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</si>
  <si>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</si>
  <si>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</si>
  <si>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</si>
  <si>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</si>
  <si>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</si>
  <si>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</si>
  <si>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</si>
  <si>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</si>
  <si>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</si>
  <si>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</si>
  <si>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</si>
  <si>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</si>
  <si>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</si>
  <si>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</si>
  <si>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</si>
  <si>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</si>
  <si>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</si>
  <si>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</si>
  <si>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</si>
  <si>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</si>
  <si>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</si>
  <si>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</si>
  <si>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</si>
  <si>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</si>
  <si>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</si>
  <si>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</si>
  <si>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</si>
  <si>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</si>
  <si>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</si>
  <si>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</si>
  <si>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</si>
  <si>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</si>
  <si>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</si>
  <si>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</si>
  <si>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</si>
  <si>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</si>
  <si>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</si>
  <si>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</si>
  <si>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</si>
  <si>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</si>
  <si>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</si>
  <si>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</si>
  <si>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</si>
  <si>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</si>
  <si>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</si>
  <si>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</si>
  <si>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</si>
  <si>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</si>
  <si>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</si>
  <si>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</si>
  <si>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</si>
  <si>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</si>
  <si>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</si>
  <si>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</si>
  <si>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</si>
  <si>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</si>
  <si>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</si>
  <si>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</si>
  <si>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</si>
  <si>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</si>
  <si>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</si>
  <si>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</si>
  <si>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</si>
  <si>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</si>
  <si>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</si>
  <si>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</si>
  <si>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</si>
  <si>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</si>
  <si>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</si>
  <si>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</si>
  <si>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</si>
  <si>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</si>
  <si>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</si>
  <si>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</si>
  <si>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</si>
  <si>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</si>
  <si>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</si>
  <si>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</si>
  <si>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</si>
  <si>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</si>
  <si>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</si>
  <si>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</si>
  <si>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</si>
  <si>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</si>
  <si>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</si>
  <si>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</si>
  <si>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</si>
  <si>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</si>
  <si>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</si>
  <si>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</si>
  <si>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</si>
  <si>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</si>
  <si>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</si>
  <si>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</si>
  <si>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</si>
  <si>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</si>
  <si>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</si>
  <si>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</si>
  <si>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</si>
  <si>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</si>
  <si>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</si>
  <si>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</si>
  <si>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</si>
  <si>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</si>
  <si>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</si>
  <si>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</si>
  <si>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</si>
  <si>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</si>
  <si>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</si>
  <si>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</si>
  <si>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</si>
  <si>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</si>
  <si>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</si>
  <si>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</si>
  <si>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</si>
  <si>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</si>
  <si>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</si>
  <si>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</si>
  <si>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</si>
  <si>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</si>
  <si>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</si>
  <si>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</si>
  <si>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</si>
  <si>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</si>
  <si>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</si>
  <si>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</si>
  <si>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</si>
  <si>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</si>
  <si>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</si>
  <si>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</si>
  <si>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</si>
  <si>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</si>
  <si>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</si>
  <si>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</si>
  <si>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</si>
  <si>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</si>
  <si>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</si>
  <si>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</si>
  <si>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</si>
  <si>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</si>
  <si>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</si>
  <si>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</si>
  <si>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</si>
  <si>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</si>
  <si>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</si>
  <si>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</si>
  <si>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</si>
  <si>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</si>
  <si>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</si>
  <si>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</si>
  <si>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</si>
  <si>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</si>
  <si>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</si>
  <si>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</si>
  <si>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</si>
  <si>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</si>
  <si>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</si>
  <si>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</si>
  <si>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</si>
  <si>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</si>
  <si>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</si>
  <si>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</si>
  <si>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</si>
  <si>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</si>
  <si>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</si>
  <si>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</si>
  <si>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</si>
  <si>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</si>
  <si>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</si>
  <si>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</si>
  <si>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</si>
  <si>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</si>
  <si>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</si>
  <si>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</si>
  <si>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</si>
  <si>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</si>
  <si>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</si>
  <si>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</si>
  <si>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</si>
  <si>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</si>
  <si>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</si>
  <si>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</si>
  <si>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</si>
  <si>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</si>
  <si>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</si>
  <si>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</si>
  <si>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</si>
  <si>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</si>
  <si>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</si>
  <si>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</si>
  <si>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</si>
  <si>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</si>
  <si>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</si>
  <si>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</si>
  <si>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</si>
  <si>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</si>
  <si>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</si>
  <si>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</si>
  <si>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</si>
  <si>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</si>
  <si>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</si>
  <si>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</si>
  <si>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</si>
  <si>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</si>
  <si>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</si>
  <si>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</si>
  <si>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</si>
  <si>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</si>
  <si>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</si>
  <si>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</si>
  <si>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</si>
  <si>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</si>
  <si>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</si>
  <si>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</si>
  <si>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</si>
  <si>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</si>
  <si>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</si>
  <si>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</si>
  <si>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</si>
  <si>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</si>
  <si>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</si>
  <si>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</si>
  <si>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</si>
  <si>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</si>
  <si>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</si>
  <si>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</si>
  <si>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</si>
  <si>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</si>
  <si>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</si>
  <si>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</si>
  <si>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</si>
  <si>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</si>
  <si>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</si>
  <si>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</si>
  <si>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</si>
  <si>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</si>
  <si>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</si>
  <si>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</si>
  <si>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</si>
  <si>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</si>
  <si>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</si>
  <si>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www.koteks.hr</t>
  </si>
  <si>
    <t>kuprava@koteks.hr</t>
  </si>
  <si>
    <t>SPLITKSKO-DALMATINSKA</t>
  </si>
  <si>
    <t>Mira Rubić</t>
  </si>
  <si>
    <t>021/382-385</t>
  </si>
  <si>
    <t>racunovodstvo@koteks.hr</t>
  </si>
  <si>
    <t>Sapunar Igor</t>
  </si>
  <si>
    <t>Obveznik:  KOTEKS d.d.</t>
  </si>
  <si>
    <t>4719</t>
  </si>
  <si>
    <t>NE</t>
  </si>
  <si>
    <t>Obveznik: KOTEKS d.d.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</si>
  <si>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</si>
  <si>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</si>
  <si>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</si>
  <si>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</si>
  <si>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</si>
  <si>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od prodaje robe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</si>
  <si>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</si>
  <si>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</si>
  <si>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Br.dionica</t>
  </si>
  <si>
    <t>%</t>
  </si>
  <si>
    <t>1.</t>
  </si>
  <si>
    <t>Moj Market</t>
  </si>
  <si>
    <t>2.</t>
  </si>
  <si>
    <t>CERP</t>
  </si>
  <si>
    <t>3.</t>
  </si>
  <si>
    <t>Kruščica d.o.o.</t>
  </si>
  <si>
    <t>4.</t>
  </si>
  <si>
    <t>Najev Rodoljub</t>
  </si>
  <si>
    <t>5.</t>
  </si>
  <si>
    <t>Radić Josip</t>
  </si>
  <si>
    <t>6.</t>
  </si>
  <si>
    <t>Aljinović Milka</t>
  </si>
  <si>
    <t xml:space="preserve">  </t>
  </si>
  <si>
    <t>7.</t>
  </si>
  <si>
    <t>Babić Đorđe</t>
  </si>
  <si>
    <t>8.</t>
  </si>
  <si>
    <t>Babić Branko</t>
  </si>
  <si>
    <t>9.</t>
  </si>
  <si>
    <t>Jovičić Neda</t>
  </si>
  <si>
    <t>10.</t>
  </si>
  <si>
    <t>Božić Boris</t>
  </si>
  <si>
    <t>11.</t>
  </si>
  <si>
    <t>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</si>
  <si>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</si>
  <si>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</si>
  <si>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</si>
  <si>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</si>
  <si>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</si>
  <si>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</si>
  <si>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</si>
  <si>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</si>
  <si>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</si>
  <si>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</si>
  <si>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financijskog izvještavanja koji su na snazi u Republici Hrvatskoj za 2017.godinu.</t>
  </si>
  <si>
    <t>01.01.2017.</t>
  </si>
  <si>
    <t>Član uprave-direktor je Igor Sapunar.</t>
  </si>
  <si>
    <t>na dan 31.12.2017.</t>
  </si>
  <si>
    <t>u razdoblju od 01.01. do 31.12.2017.</t>
  </si>
  <si>
    <t>u razdoblju 01.01.do 31.12.2017.</t>
  </si>
  <si>
    <t>Na dan 31.12.2017.. Društvo zapošljava 11 zaposlenika.</t>
  </si>
  <si>
    <t>Vlasnička struktura Društva na dan 31.12.2017. g. je slijedeća: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</si>
</sst>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5" applyBorder="1" applyAlignment="1" applyProtection="1">
      <alignment vertical="top"/>
      <protection hidden="1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Alignment="1">
      <alignment horizontal="right" vertical="center"/>
      <protection/>
    </xf>
    <xf numFmtId="3" fontId="18" fillId="0" borderId="0" xfId="56" applyNumberFormat="1" applyAlignment="1">
      <alignment horizontal="right"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56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9" t="s">
        <v>248</v>
      </c>
      <c r="B1" s="160"/>
      <c r="C1" s="16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00" t="s">
        <v>249</v>
      </c>
      <c r="B2" s="201"/>
      <c r="C2" s="201"/>
      <c r="D2" s="202"/>
      <c r="E2" s="117">
        <v>42736</v>
      </c>
      <c r="F2" s="12"/>
      <c r="G2" s="13" t="s">
        <v>250</v>
      </c>
      <c r="H2" s="117">
        <v>43100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3" t="s">
        <v>315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251</v>
      </c>
      <c r="B6" s="151"/>
      <c r="C6" s="165" t="s">
        <v>321</v>
      </c>
      <c r="D6" s="16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6" t="s">
        <v>252</v>
      </c>
      <c r="B8" s="207"/>
      <c r="C8" s="165" t="s">
        <v>322</v>
      </c>
      <c r="D8" s="16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5" t="s">
        <v>253</v>
      </c>
      <c r="B10" s="198"/>
      <c r="C10" s="165" t="s">
        <v>323</v>
      </c>
      <c r="D10" s="16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254</v>
      </c>
      <c r="B12" s="151"/>
      <c r="C12" s="167" t="s">
        <v>324</v>
      </c>
      <c r="D12" s="195"/>
      <c r="E12" s="195"/>
      <c r="F12" s="195"/>
      <c r="G12" s="195"/>
      <c r="H12" s="195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255</v>
      </c>
      <c r="B14" s="151"/>
      <c r="C14" s="196">
        <v>21000</v>
      </c>
      <c r="D14" s="197"/>
      <c r="E14" s="16"/>
      <c r="F14" s="167" t="s">
        <v>325</v>
      </c>
      <c r="G14" s="195"/>
      <c r="H14" s="195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256</v>
      </c>
      <c r="B16" s="151"/>
      <c r="C16" s="167" t="s">
        <v>326</v>
      </c>
      <c r="D16" s="195"/>
      <c r="E16" s="195"/>
      <c r="F16" s="195"/>
      <c r="G16" s="195"/>
      <c r="H16" s="195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257</v>
      </c>
      <c r="B18" s="151"/>
      <c r="C18" s="191" t="s">
        <v>328</v>
      </c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258</v>
      </c>
      <c r="B20" s="151"/>
      <c r="C20" s="191" t="s">
        <v>327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1"/>
      <c r="B21" s="22"/>
      <c r="C21" s="125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259</v>
      </c>
      <c r="B22" s="151"/>
      <c r="C22" s="118">
        <v>406</v>
      </c>
      <c r="D22" s="167" t="s">
        <v>325</v>
      </c>
      <c r="E22" s="181"/>
      <c r="F22" s="182"/>
      <c r="G22" s="150"/>
      <c r="H22" s="19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260</v>
      </c>
      <c r="B24" s="151"/>
      <c r="C24" s="118">
        <v>17</v>
      </c>
      <c r="D24" s="167" t="s">
        <v>329</v>
      </c>
      <c r="E24" s="181"/>
      <c r="F24" s="181"/>
      <c r="G24" s="182"/>
      <c r="H24" s="48" t="s">
        <v>261</v>
      </c>
      <c r="I24" s="119">
        <v>11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50" t="s">
        <v>262</v>
      </c>
      <c r="B26" s="151"/>
      <c r="C26" s="120" t="s">
        <v>336</v>
      </c>
      <c r="D26" s="25"/>
      <c r="E26" s="33"/>
      <c r="F26" s="24"/>
      <c r="G26" s="183" t="s">
        <v>263</v>
      </c>
      <c r="H26" s="151"/>
      <c r="I26" s="121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68"/>
      <c r="C30" s="168"/>
      <c r="D30" s="169"/>
      <c r="E30" s="175"/>
      <c r="F30" s="168"/>
      <c r="G30" s="168"/>
      <c r="H30" s="165"/>
      <c r="I30" s="166"/>
      <c r="J30" s="10"/>
      <c r="K30" s="10"/>
      <c r="L30" s="10"/>
    </row>
    <row r="31" spans="1:12" ht="12.75">
      <c r="A31" s="91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65"/>
      <c r="I32" s="16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65"/>
      <c r="I34" s="16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68"/>
      <c r="C36" s="168"/>
      <c r="D36" s="169"/>
      <c r="E36" s="175"/>
      <c r="F36" s="168"/>
      <c r="G36" s="168"/>
      <c r="H36" s="165"/>
      <c r="I36" s="166"/>
      <c r="J36" s="10"/>
      <c r="K36" s="10"/>
      <c r="L36" s="10"/>
    </row>
    <row r="37" spans="1:12" ht="12.75">
      <c r="A37" s="100"/>
      <c r="B37" s="30"/>
      <c r="C37" s="170"/>
      <c r="D37" s="171"/>
      <c r="E37" s="16"/>
      <c r="F37" s="170"/>
      <c r="G37" s="171"/>
      <c r="H37" s="16"/>
      <c r="I37" s="92"/>
      <c r="J37" s="10"/>
      <c r="K37" s="10"/>
      <c r="L37" s="10"/>
    </row>
    <row r="38" spans="1:12" ht="12.75">
      <c r="A38" s="175"/>
      <c r="B38" s="168"/>
      <c r="C38" s="168"/>
      <c r="D38" s="169"/>
      <c r="E38" s="175"/>
      <c r="F38" s="168"/>
      <c r="G38" s="168"/>
      <c r="H38" s="165"/>
      <c r="I38" s="16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5"/>
      <c r="B40" s="168"/>
      <c r="C40" s="168"/>
      <c r="D40" s="169"/>
      <c r="E40" s="175"/>
      <c r="F40" s="168"/>
      <c r="G40" s="168"/>
      <c r="H40" s="165"/>
      <c r="I40" s="16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0"/>
      <c r="B45" s="30"/>
      <c r="C45" s="170"/>
      <c r="D45" s="171"/>
      <c r="E45" s="16"/>
      <c r="F45" s="170"/>
      <c r="G45" s="172"/>
      <c r="H45" s="35"/>
      <c r="I45" s="104"/>
      <c r="J45" s="10"/>
      <c r="K45" s="10"/>
      <c r="L45" s="10"/>
    </row>
    <row r="46" spans="1:12" ht="12.75">
      <c r="A46" s="145" t="s">
        <v>268</v>
      </c>
      <c r="B46" s="146"/>
      <c r="C46" s="167" t="s">
        <v>330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5" t="s">
        <v>270</v>
      </c>
      <c r="B48" s="146"/>
      <c r="C48" s="158" t="s">
        <v>331</v>
      </c>
      <c r="D48" s="148"/>
      <c r="E48" s="149"/>
      <c r="F48" s="16"/>
      <c r="G48" s="48" t="s">
        <v>271</v>
      </c>
      <c r="H48" s="158"/>
      <c r="I48" s="14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5" t="s">
        <v>257</v>
      </c>
      <c r="B50" s="146"/>
      <c r="C50" s="147" t="s">
        <v>332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0" t="s">
        <v>272</v>
      </c>
      <c r="B52" s="151"/>
      <c r="C52" s="147" t="s">
        <v>333</v>
      </c>
      <c r="D52" s="148"/>
      <c r="E52" s="148"/>
      <c r="F52" s="148"/>
      <c r="G52" s="148"/>
      <c r="H52" s="148"/>
      <c r="I52" s="152"/>
      <c r="J52" s="10"/>
      <c r="K52" s="10"/>
      <c r="L52" s="10"/>
    </row>
    <row r="53" spans="1:12" ht="12.75">
      <c r="A53" s="105"/>
      <c r="B53" s="20"/>
      <c r="C53" s="161" t="s">
        <v>273</v>
      </c>
      <c r="D53" s="161"/>
      <c r="E53" s="161"/>
      <c r="F53" s="161"/>
      <c r="G53" s="161"/>
      <c r="H53" s="16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3" t="s">
        <v>274</v>
      </c>
      <c r="C55" s="154"/>
      <c r="D55" s="154"/>
      <c r="E55" s="154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55" t="s">
        <v>305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05"/>
      <c r="B57" s="155" t="s">
        <v>306</v>
      </c>
      <c r="C57" s="156"/>
      <c r="D57" s="156"/>
      <c r="E57" s="156"/>
      <c r="F57" s="156"/>
      <c r="G57" s="156"/>
      <c r="H57" s="156"/>
      <c r="I57" s="107"/>
      <c r="J57" s="10"/>
      <c r="K57" s="10"/>
      <c r="L57" s="10"/>
    </row>
    <row r="58" spans="1:12" ht="12.75">
      <c r="A58" s="105"/>
      <c r="B58" s="155" t="s">
        <v>307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05"/>
      <c r="B59" s="155" t="s">
        <v>308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3"/>
      <c r="H63" s="144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6">
      <selection activeCell="L81" sqref="L81"/>
    </sheetView>
  </sheetViews>
  <sheetFormatPr defaultColWidth="9.140625" defaultRowHeight="12.75"/>
  <cols>
    <col min="1" max="8" width="9.140625" style="49" customWidth="1"/>
    <col min="9" max="9" width="8.140625" style="49" customWidth="1"/>
    <col min="10" max="11" width="9.8515625" style="49" customWidth="1"/>
    <col min="12" max="16384" width="9.140625" style="49" customWidth="1"/>
  </cols>
  <sheetData>
    <row r="1" spans="1:11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384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337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1">
      <c r="A4" s="223" t="s">
        <v>59</v>
      </c>
      <c r="B4" s="224"/>
      <c r="C4" s="224"/>
      <c r="D4" s="224"/>
      <c r="E4" s="224"/>
      <c r="F4" s="224"/>
      <c r="G4" s="224"/>
      <c r="H4" s="225"/>
      <c r="I4" s="55" t="s">
        <v>278</v>
      </c>
      <c r="J4" s="56" t="s">
        <v>317</v>
      </c>
      <c r="K4" s="57" t="s">
        <v>318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4">
        <v>2</v>
      </c>
      <c r="J5" s="53">
        <v>3</v>
      </c>
      <c r="K5" s="53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0">
        <f>J9+J16+J26+J35+J39</f>
        <v>19862749</v>
      </c>
      <c r="K8" s="50">
        <f>K9+K16+K26+K35+K39</f>
        <v>14594576</v>
      </c>
    </row>
    <row r="9" spans="1:11" ht="12.75">
      <c r="A9" s="226" t="s">
        <v>205</v>
      </c>
      <c r="B9" s="227"/>
      <c r="C9" s="227"/>
      <c r="D9" s="227"/>
      <c r="E9" s="227"/>
      <c r="F9" s="227"/>
      <c r="G9" s="227"/>
      <c r="H9" s="228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7"/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/>
      <c r="K11" s="7"/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208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209</v>
      </c>
      <c r="B14" s="227"/>
      <c r="C14" s="227"/>
      <c r="D14" s="227"/>
      <c r="E14" s="227"/>
      <c r="F14" s="227"/>
      <c r="G14" s="227"/>
      <c r="H14" s="228"/>
      <c r="I14" s="1">
        <v>8</v>
      </c>
      <c r="J14" s="7"/>
      <c r="K14" s="7"/>
    </row>
    <row r="15" spans="1:11" ht="12.75">
      <c r="A15" s="226" t="s">
        <v>210</v>
      </c>
      <c r="B15" s="227"/>
      <c r="C15" s="227"/>
      <c r="D15" s="227"/>
      <c r="E15" s="227"/>
      <c r="F15" s="227"/>
      <c r="G15" s="227"/>
      <c r="H15" s="228"/>
      <c r="I15" s="1">
        <v>9</v>
      </c>
      <c r="J15" s="7"/>
      <c r="K15" s="7"/>
    </row>
    <row r="16" spans="1:11" ht="12.75">
      <c r="A16" s="226" t="s">
        <v>206</v>
      </c>
      <c r="B16" s="227"/>
      <c r="C16" s="227"/>
      <c r="D16" s="227"/>
      <c r="E16" s="227"/>
      <c r="F16" s="227"/>
      <c r="G16" s="227"/>
      <c r="H16" s="228"/>
      <c r="I16" s="1">
        <v>10</v>
      </c>
      <c r="J16" s="50">
        <f>SUM(J17:J25)</f>
        <v>19480921</v>
      </c>
      <c r="K16" s="50">
        <f>SUM(K17:K25)</f>
        <v>13582359</v>
      </c>
    </row>
    <row r="17" spans="1:11" ht="12.75">
      <c r="A17" s="226" t="s">
        <v>211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7062771</v>
      </c>
      <c r="K17" s="7">
        <v>6885242</v>
      </c>
    </row>
    <row r="18" spans="1:11" ht="12.75">
      <c r="A18" s="226" t="s">
        <v>247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12143878</v>
      </c>
      <c r="K18" s="7">
        <v>5476300</v>
      </c>
    </row>
    <row r="19" spans="1:11" ht="12.75">
      <c r="A19" s="226" t="s">
        <v>212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/>
      <c r="K19" s="7"/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274272</v>
      </c>
      <c r="K20" s="7">
        <v>1220817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/>
      <c r="K22" s="7"/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/>
      <c r="K23" s="7"/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/>
      <c r="K24" s="7"/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/>
      <c r="K25" s="7"/>
    </row>
    <row r="26" spans="1:11" ht="12.75">
      <c r="A26" s="226" t="s">
        <v>190</v>
      </c>
      <c r="B26" s="227"/>
      <c r="C26" s="227"/>
      <c r="D26" s="227"/>
      <c r="E26" s="227"/>
      <c r="F26" s="227"/>
      <c r="G26" s="227"/>
      <c r="H26" s="228"/>
      <c r="I26" s="1">
        <v>20</v>
      </c>
      <c r="J26" s="50">
        <f>SUM(J27:J34)</f>
        <v>105890</v>
      </c>
      <c r="K26" s="50">
        <f>SUM(K27:K34)</f>
        <v>103270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27320</v>
      </c>
      <c r="K27" s="7">
        <v>27320</v>
      </c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/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7"/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/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78570</v>
      </c>
      <c r="K33" s="7">
        <v>75950</v>
      </c>
    </row>
    <row r="34" spans="1:11" ht="12.75">
      <c r="A34" s="226" t="s">
        <v>183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184</v>
      </c>
      <c r="B35" s="227"/>
      <c r="C35" s="227"/>
      <c r="D35" s="227"/>
      <c r="E35" s="227"/>
      <c r="F35" s="227"/>
      <c r="G35" s="227"/>
      <c r="H35" s="228"/>
      <c r="I35" s="1">
        <v>29</v>
      </c>
      <c r="J35" s="50">
        <f>SUM(J36:J38)</f>
        <v>275938</v>
      </c>
      <c r="K35" s="50">
        <f>SUM(K36:K38)</f>
        <v>908947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/>
      <c r="K37" s="7"/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275938</v>
      </c>
      <c r="K38" s="7">
        <v>908947</v>
      </c>
    </row>
    <row r="39" spans="1:11" ht="12.75">
      <c r="A39" s="226" t="s">
        <v>185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0">
        <f>J41+J49+J56+J64</f>
        <v>21478349</v>
      </c>
      <c r="K40" s="50">
        <f>K41+K49+K56+K64</f>
        <v>41780923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50">
        <f>SUM(J42:J48)</f>
        <v>2661088</v>
      </c>
      <c r="K41" s="50">
        <f>SUM(K42:K48)</f>
        <v>2123460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/>
      <c r="K42" s="7"/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/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/>
      <c r="K44" s="7"/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2661088</v>
      </c>
      <c r="K45" s="7">
        <v>2123460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/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50">
        <f>SUM(J50:J55)</f>
        <v>5626853</v>
      </c>
      <c r="K49" s="50">
        <f>SUM(K50:K55)</f>
        <v>5647349</v>
      </c>
    </row>
    <row r="50" spans="1:11" ht="12.75">
      <c r="A50" s="226" t="s">
        <v>200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/>
    </row>
    <row r="51" spans="1:11" ht="12.75">
      <c r="A51" s="226" t="s">
        <v>201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5475229</v>
      </c>
      <c r="K51" s="7">
        <v>5646869</v>
      </c>
    </row>
    <row r="52" spans="1:11" ht="12.75">
      <c r="A52" s="226" t="s">
        <v>202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203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/>
      <c r="K53" s="7"/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1624</v>
      </c>
      <c r="K54" s="7">
        <v>480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150000</v>
      </c>
      <c r="K55" s="7"/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50">
        <f>SUM(J57:J63)</f>
        <v>13130402</v>
      </c>
      <c r="K56" s="50">
        <f>SUM(K57:K63)</f>
        <v>29262953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>
        <v>775333</v>
      </c>
      <c r="K58" s="7">
        <v>8593693</v>
      </c>
    </row>
    <row r="59" spans="1:11" ht="12.75">
      <c r="A59" s="226" t="s">
        <v>242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/>
      <c r="K62" s="7"/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12355069</v>
      </c>
      <c r="K63" s="7">
        <v>20669260</v>
      </c>
    </row>
    <row r="64" spans="1:11" ht="12.75">
      <c r="A64" s="226" t="s">
        <v>207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60006</v>
      </c>
      <c r="K64" s="7">
        <v>4747161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393004</v>
      </c>
      <c r="K65" s="7">
        <v>174851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0">
        <f>J7+J8+J40+J65</f>
        <v>41734102</v>
      </c>
      <c r="K66" s="50">
        <f>K7+K8+K40+K65</f>
        <v>56550350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49640</v>
      </c>
      <c r="K67" s="8">
        <v>49640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51">
        <f>J70+J71+J72+J78+J79+J82+J85</f>
        <v>20805388</v>
      </c>
      <c r="K69" s="51">
        <f>K70+K71+K72+K78+K79+K82+K85</f>
        <v>33653957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33473350</v>
      </c>
      <c r="K70" s="7">
        <v>33473350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1673668</v>
      </c>
      <c r="K71" s="7">
        <v>1673668</v>
      </c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7"/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238</v>
      </c>
      <c r="B79" s="227"/>
      <c r="C79" s="227"/>
      <c r="D79" s="227"/>
      <c r="E79" s="227"/>
      <c r="F79" s="227"/>
      <c r="G79" s="227"/>
      <c r="H79" s="228"/>
      <c r="I79" s="1">
        <v>72</v>
      </c>
      <c r="J79" s="50">
        <f>J80-J81</f>
        <v>-14788556</v>
      </c>
      <c r="K79" s="50">
        <f>K80-K81</f>
        <v>-14341630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14788556</v>
      </c>
      <c r="K81" s="7">
        <v>14341630</v>
      </c>
    </row>
    <row r="82" spans="1:11" ht="12.75">
      <c r="A82" s="226" t="s">
        <v>239</v>
      </c>
      <c r="B82" s="227"/>
      <c r="C82" s="227"/>
      <c r="D82" s="227"/>
      <c r="E82" s="227"/>
      <c r="F82" s="227"/>
      <c r="G82" s="227"/>
      <c r="H82" s="228"/>
      <c r="I82" s="1">
        <v>75</v>
      </c>
      <c r="J82" s="50">
        <f>J83-J84</f>
        <v>446926</v>
      </c>
      <c r="K82" s="50">
        <f>K83</f>
        <v>12848569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446926</v>
      </c>
      <c r="K83" s="7">
        <v>12848569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6" t="s">
        <v>173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/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0">
        <f>SUM(J91:J99)</f>
        <v>1068331</v>
      </c>
      <c r="K90" s="50">
        <f>K91+K92+K93+K94+K95+K96+K97+K98</f>
        <v>1108100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243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/>
      <c r="K93" s="7"/>
    </row>
    <row r="94" spans="1:11" ht="12.75">
      <c r="A94" s="226" t="s">
        <v>244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245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246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1068331</v>
      </c>
      <c r="K98" s="7">
        <v>1108100</v>
      </c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0">
        <f>SUM(J101:J112)</f>
        <v>19860383</v>
      </c>
      <c r="K100" s="50">
        <f>SUM(K101:K112)</f>
        <v>20845547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>
        <v>1992500</v>
      </c>
    </row>
    <row r="102" spans="1:11" ht="12.75">
      <c r="A102" s="226" t="s">
        <v>243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11776552</v>
      </c>
      <c r="K102" s="7">
        <v>10330721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/>
      <c r="K103" s="7"/>
    </row>
    <row r="104" spans="1:11" ht="12.75">
      <c r="A104" s="226" t="s">
        <v>244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81751</v>
      </c>
      <c r="K104" s="7"/>
    </row>
    <row r="105" spans="1:11" ht="12.75">
      <c r="A105" s="226" t="s">
        <v>245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5140786</v>
      </c>
      <c r="K105" s="7">
        <v>6274971</v>
      </c>
    </row>
    <row r="106" spans="1:11" ht="12.75">
      <c r="A106" s="226" t="s">
        <v>246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59018</v>
      </c>
      <c r="K108" s="7">
        <v>56022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283524</v>
      </c>
      <c r="K109" s="7">
        <v>481321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2518752</v>
      </c>
      <c r="K112" s="7">
        <v>1710012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/>
      <c r="K113" s="7">
        <v>942747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0">
        <f>J69+J86+J90+J100+J113</f>
        <v>41734102</v>
      </c>
      <c r="K114" s="50">
        <f>K69+K86+K90+K100+K113</f>
        <v>56550351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49640</v>
      </c>
      <c r="K115" s="8">
        <v>49640</v>
      </c>
    </row>
    <row r="116" spans="1:11" ht="12.75">
      <c r="A116" s="232" t="s">
        <v>309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310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62" t="s">
        <v>385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53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1.75">
      <c r="A4" s="254" t="s">
        <v>59</v>
      </c>
      <c r="B4" s="254"/>
      <c r="C4" s="254"/>
      <c r="D4" s="254"/>
      <c r="E4" s="254"/>
      <c r="F4" s="254"/>
      <c r="G4" s="254"/>
      <c r="H4" s="254"/>
      <c r="I4" s="55" t="s">
        <v>279</v>
      </c>
      <c r="J4" s="255" t="s">
        <v>317</v>
      </c>
      <c r="K4" s="255"/>
      <c r="L4" s="255" t="s">
        <v>318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1">
        <f>SUM(J8:J9)</f>
        <v>11712721</v>
      </c>
      <c r="K7" s="51">
        <f>SUM(K8:K9)</f>
        <v>2220094</v>
      </c>
      <c r="L7" s="51">
        <f>L8+L9</f>
        <v>34781527</v>
      </c>
      <c r="M7" s="51">
        <f>M8+M9</f>
        <v>27606985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8735656</v>
      </c>
      <c r="K8" s="7">
        <v>-756666</v>
      </c>
      <c r="L8" s="7">
        <v>8501629</v>
      </c>
      <c r="M8" s="7">
        <v>1709916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2977065</v>
      </c>
      <c r="K9" s="7">
        <v>2976760</v>
      </c>
      <c r="L9" s="7">
        <v>26279898</v>
      </c>
      <c r="M9" s="7">
        <v>25897069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0">
        <f>J12+J16+J20+J21+J22+J26</f>
        <v>10331336</v>
      </c>
      <c r="K10" s="50">
        <f>K11+K12+K16+K20+K21+K22+K25+K26</f>
        <v>2457834</v>
      </c>
      <c r="L10" s="50">
        <f>L12+L16+L20+L21+L22+L26</f>
        <v>9980266</v>
      </c>
      <c r="M10" s="50">
        <f>M12+M16+M20+M21+M22+M26</f>
        <v>3408190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0">
        <f>J13+J14+J15</f>
        <v>6090684</v>
      </c>
      <c r="K12" s="50">
        <f>K13+K14+K15</f>
        <v>589385</v>
      </c>
      <c r="L12" s="50">
        <f>SUM(L13:L15)</f>
        <v>5930654</v>
      </c>
      <c r="M12" s="50">
        <f>SUM(M13:M15)</f>
        <v>1573268</v>
      </c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1689131</v>
      </c>
      <c r="K13" s="7">
        <v>300848</v>
      </c>
      <c r="L13" s="7">
        <v>1250246</v>
      </c>
      <c r="M13" s="7">
        <v>365274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1193268</v>
      </c>
      <c r="K14" s="7">
        <v>-161039</v>
      </c>
      <c r="L14" s="7">
        <v>1130035</v>
      </c>
      <c r="M14" s="7">
        <v>97836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3208285</v>
      </c>
      <c r="K15" s="7">
        <v>449576</v>
      </c>
      <c r="L15" s="7">
        <v>3550373</v>
      </c>
      <c r="M15" s="7">
        <v>1110158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0">
        <f>J17+J18+J19</f>
        <v>1065980</v>
      </c>
      <c r="K16" s="50">
        <f>K17+K18+K19</f>
        <v>276970</v>
      </c>
      <c r="L16" s="50">
        <f>L17+L18+L19</f>
        <v>1056985</v>
      </c>
      <c r="M16" s="50">
        <f>M17+M18+M19</f>
        <v>267081</v>
      </c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650526</v>
      </c>
      <c r="K17" s="7">
        <v>169791</v>
      </c>
      <c r="L17" s="7">
        <v>648167</v>
      </c>
      <c r="M17" s="7">
        <v>163360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259013</v>
      </c>
      <c r="K18" s="7">
        <v>66531</v>
      </c>
      <c r="L18" s="7">
        <v>253541</v>
      </c>
      <c r="M18" s="7">
        <v>64525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156441</v>
      </c>
      <c r="K19" s="7">
        <v>40648</v>
      </c>
      <c r="L19" s="7">
        <v>155277</v>
      </c>
      <c r="M19" s="7">
        <v>39196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1648414</v>
      </c>
      <c r="K20" s="7">
        <v>412104</v>
      </c>
      <c r="L20" s="7">
        <v>1442704</v>
      </c>
      <c r="M20" s="7">
        <v>290536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569765</v>
      </c>
      <c r="K21" s="7">
        <v>259994</v>
      </c>
      <c r="L21" s="7">
        <v>574734</v>
      </c>
      <c r="M21" s="7">
        <v>343428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0">
        <f>J23+J24</f>
        <v>645893</v>
      </c>
      <c r="K22" s="50">
        <f>K23+K24</f>
        <v>645893</v>
      </c>
      <c r="L22" s="50">
        <f>SUM(L23:L24)</f>
        <v>858312</v>
      </c>
      <c r="M22" s="50">
        <f>M24</f>
        <v>858312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645893</v>
      </c>
      <c r="K24" s="7">
        <v>645893</v>
      </c>
      <c r="L24" s="7">
        <v>858312</v>
      </c>
      <c r="M24" s="7">
        <v>858312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310600</v>
      </c>
      <c r="K26" s="7">
        <v>273488</v>
      </c>
      <c r="L26" s="7">
        <v>116877</v>
      </c>
      <c r="M26" s="7">
        <v>75565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0">
        <f>J28+J29+J30+J31+J32</f>
        <v>362715</v>
      </c>
      <c r="K27" s="50">
        <f>K28+K29+K30+K31+K32</f>
        <v>93101</v>
      </c>
      <c r="L27" s="50">
        <f>L28+L29+L30+L31+L32</f>
        <v>611057</v>
      </c>
      <c r="M27" s="50">
        <f>M28+M29+M30++M32</f>
        <v>206064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>
        <v>308</v>
      </c>
      <c r="M28" s="7">
        <v>308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362715</v>
      </c>
      <c r="K29" s="7">
        <v>93101</v>
      </c>
      <c r="L29" s="7">
        <v>500919</v>
      </c>
      <c r="M29" s="7">
        <v>164439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>
        <v>109830</v>
      </c>
      <c r="M32" s="7">
        <v>41317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0">
        <f>J34+J35+J36+J37</f>
        <v>583761</v>
      </c>
      <c r="K33" s="50">
        <f>K34+K35+K36+K37</f>
        <v>354326</v>
      </c>
      <c r="L33" s="50">
        <f>L34+L35+L36+L37</f>
        <v>12563749</v>
      </c>
      <c r="M33" s="50">
        <f>M34+M35+M36+M37</f>
        <v>12287364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546349</v>
      </c>
      <c r="K35" s="7">
        <v>316914</v>
      </c>
      <c r="L35" s="7">
        <v>563749</v>
      </c>
      <c r="M35" s="7">
        <v>287364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37412</v>
      </c>
      <c r="K37" s="7">
        <v>37412</v>
      </c>
      <c r="L37" s="7">
        <v>12000000</v>
      </c>
      <c r="M37" s="7">
        <v>12000000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0">
        <f>J7+J27+J38+J40</f>
        <v>12075436</v>
      </c>
      <c r="K42" s="50">
        <f>K7+K27+K38+K40</f>
        <v>2313195</v>
      </c>
      <c r="L42" s="50">
        <f>L7+L27</f>
        <v>35392584</v>
      </c>
      <c r="M42" s="50">
        <f>M7+M27+M38+M40</f>
        <v>27813049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0">
        <f>J10+J33+J39+J41</f>
        <v>10915097</v>
      </c>
      <c r="K43" s="50">
        <f>K10+K33+K39+K41</f>
        <v>2812160</v>
      </c>
      <c r="L43" s="50">
        <f>L10+L33+L39+L41</f>
        <v>22544015</v>
      </c>
      <c r="M43" s="50">
        <f>M10+M33+M39+M41</f>
        <v>15695554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0">
        <f>J42-J43</f>
        <v>1160339</v>
      </c>
      <c r="K44" s="50">
        <f>K42-K43</f>
        <v>-498965</v>
      </c>
      <c r="L44" s="50">
        <f>L42-L43</f>
        <v>12848569</v>
      </c>
      <c r="M44" s="50">
        <f>M42-M43</f>
        <v>12117495</v>
      </c>
    </row>
    <row r="45" spans="1:13" ht="12.75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0">
        <f>IF(J42&gt;J43,J42-J43,0)</f>
        <v>1160339</v>
      </c>
      <c r="K45" s="50">
        <f>IF(K42&gt;K43,K42-K43,0)</f>
        <v>0</v>
      </c>
      <c r="L45" s="50">
        <f>IF(L42&gt;L43,L42-L43,0)</f>
        <v>12848569</v>
      </c>
      <c r="M45" s="50">
        <f>IF(M42&gt;M43,M42-M43,0)</f>
        <v>12117495</v>
      </c>
    </row>
    <row r="46" spans="1:13" ht="12.75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0">
        <f>IF(J43&gt;J42,J43-J42,0)</f>
        <v>0</v>
      </c>
      <c r="K46" s="50">
        <f>IF(K43&gt;K42,K43-K42,0)</f>
        <v>498965</v>
      </c>
      <c r="L46" s="50">
        <f>IF(L43&gt;L42,L43-L42,0)</f>
        <v>0</v>
      </c>
      <c r="M46" s="50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0">
        <f>J44-J47</f>
        <v>1160339</v>
      </c>
      <c r="K48" s="50">
        <f>K44-K47</f>
        <v>-498965</v>
      </c>
      <c r="L48" s="50">
        <f>L44-L47</f>
        <v>12848569</v>
      </c>
      <c r="M48" s="50">
        <f>M44-M47</f>
        <v>12117495</v>
      </c>
    </row>
    <row r="49" spans="1:13" ht="12.75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0">
        <f>IF(J48&gt;0,J48,0)</f>
        <v>1160339</v>
      </c>
      <c r="K49" s="50">
        <f>IF(K48&gt;0,K48,0)</f>
        <v>0</v>
      </c>
      <c r="L49" s="50">
        <f>IF(L48&gt;0,L48,0)</f>
        <v>12848569</v>
      </c>
      <c r="M49" s="50">
        <f>IF(M48&gt;0,M48,0)</f>
        <v>12117495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8">
        <f>IF(J48&lt;0,-J48,0)</f>
        <v>0</v>
      </c>
      <c r="K50" s="58">
        <f>IF(K48&lt;0,-K48,0)</f>
        <v>498965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32" t="s">
        <v>311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2"/>
      <c r="J52" s="52"/>
      <c r="K52" s="52"/>
      <c r="L52" s="52"/>
      <c r="M52" s="59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32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1160339</v>
      </c>
      <c r="K56" s="6">
        <v>-498965</v>
      </c>
      <c r="L56" s="6">
        <v>12848569</v>
      </c>
      <c r="M56" s="6">
        <v>12117495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8">
        <f>J56+J66</f>
        <v>1160339</v>
      </c>
      <c r="K67" s="58">
        <f>K56+K66</f>
        <v>-498965</v>
      </c>
      <c r="L67" s="58">
        <f>L56+L66</f>
        <v>12848569</v>
      </c>
      <c r="M67" s="58">
        <f>M56+M66</f>
        <v>12117495</v>
      </c>
    </row>
    <row r="68" spans="1:13" ht="12.75" customHeight="1">
      <c r="A68" s="266" t="s">
        <v>312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32">
      <selection activeCell="N18" sqref="N1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386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3" t="s">
        <v>279</v>
      </c>
      <c r="J4" s="64" t="s">
        <v>317</v>
      </c>
      <c r="K4" s="64" t="s">
        <v>318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5">
        <v>2</v>
      </c>
      <c r="J5" s="66" t="s">
        <v>282</v>
      </c>
      <c r="K5" s="66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446928</v>
      </c>
      <c r="K7" s="7">
        <v>12848569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1536224</v>
      </c>
      <c r="K8" s="7">
        <v>1442704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>
        <v>1833932</v>
      </c>
      <c r="K9" s="7"/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>
        <v>438495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>
        <v>537628</v>
      </c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68290</v>
      </c>
      <c r="K12" s="7">
        <v>13160900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1">
        <f>SUM(J7:J12)</f>
        <v>3885374</v>
      </c>
      <c r="K13" s="50">
        <f>SUM(K7:K12)</f>
        <v>28428296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2830741</v>
      </c>
      <c r="K14" s="7"/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>
        <v>20496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140221</v>
      </c>
      <c r="K17" s="7"/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1">
        <f>SUM(J14:J17)</f>
        <v>2970962</v>
      </c>
      <c r="K18" s="50">
        <f>SUM(K14:K17)</f>
        <v>20496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>
        <f>IF(J13&gt;J18,J13-J18,0)</f>
        <v>914412</v>
      </c>
      <c r="K19" s="50">
        <f>IF(K13&gt;K18,K13-K18,0)</f>
        <v>28407800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32" t="s">
        <v>159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178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12083</v>
      </c>
      <c r="K22" s="7">
        <v>4455858</v>
      </c>
    </row>
    <row r="23" spans="1:11" ht="12.75">
      <c r="A23" s="226" t="s">
        <v>179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180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181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182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>
        <v>308200</v>
      </c>
      <c r="K26" s="7">
        <v>2620</v>
      </c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1">
        <f>SUM(J22:J26)</f>
        <v>320283</v>
      </c>
      <c r="K27" s="50">
        <f>SUM(K22:K26)</f>
        <v>4458478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/>
      <c r="K28" s="7">
        <v>28132551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>
        <v>1450766</v>
      </c>
      <c r="K30" s="7">
        <v>633009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1">
        <f>SUM(J28:J30)</f>
        <v>1450766</v>
      </c>
      <c r="K31" s="50">
        <f>SUM(K28:K30)</f>
        <v>28765560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IF(J31&gt;J27,J31-J27,0)</f>
        <v>1130483</v>
      </c>
      <c r="K33" s="50">
        <f>IF(K31&gt;K27,K31-K27,0)</f>
        <v>24307082</v>
      </c>
    </row>
    <row r="34" spans="1:11" ht="12.75">
      <c r="A34" s="232" t="s">
        <v>160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174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59321</v>
      </c>
      <c r="K36" s="7">
        <v>1992500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211782</v>
      </c>
      <c r="K37" s="7">
        <v>39768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1">
        <f>SUM(J35:J37)</f>
        <v>271103</v>
      </c>
      <c r="K38" s="50">
        <f>SUM(K35:K37)</f>
        <v>2032268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/>
      <c r="K39" s="7">
        <v>1445831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1">
        <f>SUM(J39:J43)</f>
        <v>0</v>
      </c>
      <c r="K44" s="50">
        <f>SUM(K39:K43)</f>
        <v>1445831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IF(J38&gt;J44,J38-J44,0)</f>
        <v>271103</v>
      </c>
      <c r="K45" s="50">
        <f>IF(K38&gt;K44,K38-K44,0)</f>
        <v>586437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1">
        <f>IF(J19-J20+J32-J33+J45-J46&gt;0,J19-J20+J32-J33+J45-J46,0)</f>
        <v>55032</v>
      </c>
      <c r="K47" s="50">
        <f>IF(K19-K20+K32-K33+K45-K46&gt;0,K19-K20+K32-K33+K45-K46,0)</f>
        <v>4687155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26" t="s">
        <v>161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4976</v>
      </c>
      <c r="K49" s="7">
        <v>60006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55030</v>
      </c>
      <c r="K50" s="7">
        <v>4687155</v>
      </c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4">
        <v>44</v>
      </c>
      <c r="J52" s="62">
        <f>J49+J50-J51</f>
        <v>60006</v>
      </c>
      <c r="K52" s="58">
        <f>K49+K50-K51</f>
        <v>4747161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1.75">
      <c r="A4" s="275" t="s">
        <v>59</v>
      </c>
      <c r="B4" s="275"/>
      <c r="C4" s="275"/>
      <c r="D4" s="275"/>
      <c r="E4" s="275"/>
      <c r="F4" s="275"/>
      <c r="G4" s="275"/>
      <c r="H4" s="275"/>
      <c r="I4" s="63" t="s">
        <v>279</v>
      </c>
      <c r="J4" s="64" t="s">
        <v>317</v>
      </c>
      <c r="K4" s="64" t="s">
        <v>318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9">
        <v>2</v>
      </c>
      <c r="J5" s="70" t="s">
        <v>282</v>
      </c>
      <c r="K5" s="70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199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1"/>
      <c r="K12" s="50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/>
      <c r="K19" s="50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1"/>
      <c r="K20" s="50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32" t="s">
        <v>159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319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320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32" t="s">
        <v>160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">
      <selection activeCell="A22" sqref="A22:K2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92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2"/>
    </row>
    <row r="2" spans="1:12" ht="15">
      <c r="A2" s="39"/>
      <c r="B2" s="71"/>
      <c r="C2" s="302" t="s">
        <v>281</v>
      </c>
      <c r="D2" s="302"/>
      <c r="E2" s="74" t="s">
        <v>382</v>
      </c>
      <c r="F2" s="40" t="s">
        <v>250</v>
      </c>
      <c r="G2" s="303">
        <v>43100</v>
      </c>
      <c r="H2" s="304"/>
      <c r="I2" s="71"/>
      <c r="J2" s="71"/>
      <c r="K2" s="71"/>
      <c r="L2" s="75"/>
    </row>
    <row r="3" spans="1:11" ht="21.75">
      <c r="A3" s="305" t="s">
        <v>59</v>
      </c>
      <c r="B3" s="305"/>
      <c r="C3" s="305"/>
      <c r="D3" s="305"/>
      <c r="E3" s="305"/>
      <c r="F3" s="305"/>
      <c r="G3" s="305"/>
      <c r="H3" s="305"/>
      <c r="I3" s="78" t="s">
        <v>304</v>
      </c>
      <c r="J3" s="79" t="s">
        <v>150</v>
      </c>
      <c r="K3" s="79" t="s">
        <v>151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81">
        <v>2</v>
      </c>
      <c r="J4" s="80" t="s">
        <v>282</v>
      </c>
      <c r="K4" s="80" t="s">
        <v>283</v>
      </c>
    </row>
    <row r="5" spans="1:11" ht="12.75">
      <c r="A5" s="294" t="s">
        <v>284</v>
      </c>
      <c r="B5" s="295"/>
      <c r="C5" s="295"/>
      <c r="D5" s="295"/>
      <c r="E5" s="295"/>
      <c r="F5" s="295"/>
      <c r="G5" s="295"/>
      <c r="H5" s="295"/>
      <c r="I5" s="41">
        <v>1</v>
      </c>
      <c r="J5" s="42">
        <v>33473350</v>
      </c>
      <c r="K5" s="42">
        <v>33473350</v>
      </c>
    </row>
    <row r="6" spans="1:11" ht="12.75">
      <c r="A6" s="294" t="s">
        <v>285</v>
      </c>
      <c r="B6" s="295"/>
      <c r="C6" s="295"/>
      <c r="D6" s="295"/>
      <c r="E6" s="295"/>
      <c r="F6" s="295"/>
      <c r="G6" s="295"/>
      <c r="H6" s="295"/>
      <c r="I6" s="41">
        <v>2</v>
      </c>
      <c r="J6" s="43">
        <v>1673668</v>
      </c>
      <c r="K6" s="43">
        <v>1673668</v>
      </c>
    </row>
    <row r="7" spans="1:11" ht="12.75">
      <c r="A7" s="294" t="s">
        <v>286</v>
      </c>
      <c r="B7" s="295"/>
      <c r="C7" s="295"/>
      <c r="D7" s="295"/>
      <c r="E7" s="295"/>
      <c r="F7" s="295"/>
      <c r="G7" s="295"/>
      <c r="H7" s="295"/>
      <c r="I7" s="41">
        <v>3</v>
      </c>
      <c r="J7" s="43"/>
      <c r="K7" s="43"/>
    </row>
    <row r="8" spans="1:11" ht="12.75">
      <c r="A8" s="294" t="s">
        <v>287</v>
      </c>
      <c r="B8" s="295"/>
      <c r="C8" s="295"/>
      <c r="D8" s="295"/>
      <c r="E8" s="295"/>
      <c r="F8" s="295"/>
      <c r="G8" s="295"/>
      <c r="H8" s="295"/>
      <c r="I8" s="41">
        <v>4</v>
      </c>
      <c r="J8" s="43">
        <v>-14788556</v>
      </c>
      <c r="K8" s="43">
        <v>-14341630</v>
      </c>
    </row>
    <row r="9" spans="1:11" ht="12.75">
      <c r="A9" s="294" t="s">
        <v>288</v>
      </c>
      <c r="B9" s="295"/>
      <c r="C9" s="295"/>
      <c r="D9" s="295"/>
      <c r="E9" s="295"/>
      <c r="F9" s="295"/>
      <c r="G9" s="295"/>
      <c r="H9" s="295"/>
      <c r="I9" s="41">
        <v>5</v>
      </c>
      <c r="J9" s="43">
        <v>446926</v>
      </c>
      <c r="K9" s="43">
        <v>12848569</v>
      </c>
    </row>
    <row r="10" spans="1:11" ht="12.75">
      <c r="A10" s="294" t="s">
        <v>289</v>
      </c>
      <c r="B10" s="295"/>
      <c r="C10" s="295"/>
      <c r="D10" s="295"/>
      <c r="E10" s="295"/>
      <c r="F10" s="295"/>
      <c r="G10" s="295"/>
      <c r="H10" s="295"/>
      <c r="I10" s="41">
        <v>6</v>
      </c>
      <c r="J10" s="43"/>
      <c r="K10" s="43"/>
    </row>
    <row r="11" spans="1:11" ht="12.75">
      <c r="A11" s="294" t="s">
        <v>290</v>
      </c>
      <c r="B11" s="295"/>
      <c r="C11" s="295"/>
      <c r="D11" s="295"/>
      <c r="E11" s="295"/>
      <c r="F11" s="295"/>
      <c r="G11" s="295"/>
      <c r="H11" s="295"/>
      <c r="I11" s="41">
        <v>7</v>
      </c>
      <c r="J11" s="43"/>
      <c r="K11" s="43"/>
    </row>
    <row r="12" spans="1:11" ht="12.75">
      <c r="A12" s="294" t="s">
        <v>291</v>
      </c>
      <c r="B12" s="295"/>
      <c r="C12" s="295"/>
      <c r="D12" s="295"/>
      <c r="E12" s="295"/>
      <c r="F12" s="295"/>
      <c r="G12" s="295"/>
      <c r="H12" s="295"/>
      <c r="I12" s="41">
        <v>8</v>
      </c>
      <c r="J12" s="43"/>
      <c r="K12" s="43"/>
    </row>
    <row r="13" spans="1:11" ht="12.75">
      <c r="A13" s="294" t="s">
        <v>292</v>
      </c>
      <c r="B13" s="295"/>
      <c r="C13" s="295"/>
      <c r="D13" s="295"/>
      <c r="E13" s="295"/>
      <c r="F13" s="295"/>
      <c r="G13" s="295"/>
      <c r="H13" s="295"/>
      <c r="I13" s="41">
        <v>9</v>
      </c>
      <c r="J13" s="43"/>
      <c r="K13" s="43"/>
    </row>
    <row r="14" spans="1:11" ht="12.75">
      <c r="A14" s="296" t="s">
        <v>293</v>
      </c>
      <c r="B14" s="297"/>
      <c r="C14" s="297"/>
      <c r="D14" s="297"/>
      <c r="E14" s="297"/>
      <c r="F14" s="297"/>
      <c r="G14" s="297"/>
      <c r="H14" s="297"/>
      <c r="I14" s="41">
        <v>10</v>
      </c>
      <c r="J14" s="76">
        <f>SUM(J5:J13)</f>
        <v>20805388</v>
      </c>
      <c r="K14" s="76">
        <f>SUM(K5:K13)</f>
        <v>33653957</v>
      </c>
    </row>
    <row r="15" spans="1:11" ht="12.75">
      <c r="A15" s="294" t="s">
        <v>294</v>
      </c>
      <c r="B15" s="295"/>
      <c r="C15" s="295"/>
      <c r="D15" s="295"/>
      <c r="E15" s="295"/>
      <c r="F15" s="295"/>
      <c r="G15" s="295"/>
      <c r="H15" s="295"/>
      <c r="I15" s="41">
        <v>11</v>
      </c>
      <c r="J15" s="43"/>
      <c r="K15" s="43"/>
    </row>
    <row r="16" spans="1:11" ht="12.75">
      <c r="A16" s="294" t="s">
        <v>295</v>
      </c>
      <c r="B16" s="295"/>
      <c r="C16" s="295"/>
      <c r="D16" s="295"/>
      <c r="E16" s="295"/>
      <c r="F16" s="295"/>
      <c r="G16" s="295"/>
      <c r="H16" s="295"/>
      <c r="I16" s="41">
        <v>12</v>
      </c>
      <c r="J16" s="43"/>
      <c r="K16" s="43"/>
    </row>
    <row r="17" spans="1:11" ht="12.75">
      <c r="A17" s="294" t="s">
        <v>296</v>
      </c>
      <c r="B17" s="295"/>
      <c r="C17" s="295"/>
      <c r="D17" s="295"/>
      <c r="E17" s="295"/>
      <c r="F17" s="295"/>
      <c r="G17" s="295"/>
      <c r="H17" s="295"/>
      <c r="I17" s="41">
        <v>13</v>
      </c>
      <c r="J17" s="43"/>
      <c r="K17" s="43"/>
    </row>
    <row r="18" spans="1:11" ht="12.75">
      <c r="A18" s="294" t="s">
        <v>297</v>
      </c>
      <c r="B18" s="295"/>
      <c r="C18" s="295"/>
      <c r="D18" s="295"/>
      <c r="E18" s="295"/>
      <c r="F18" s="295"/>
      <c r="G18" s="295"/>
      <c r="H18" s="295"/>
      <c r="I18" s="41">
        <v>14</v>
      </c>
      <c r="J18" s="43"/>
      <c r="K18" s="43"/>
    </row>
    <row r="19" spans="1:11" ht="12.75">
      <c r="A19" s="294" t="s">
        <v>298</v>
      </c>
      <c r="B19" s="295"/>
      <c r="C19" s="295"/>
      <c r="D19" s="295"/>
      <c r="E19" s="295"/>
      <c r="F19" s="295"/>
      <c r="G19" s="295"/>
      <c r="H19" s="295"/>
      <c r="I19" s="41">
        <v>15</v>
      </c>
      <c r="J19" s="43"/>
      <c r="K19" s="43"/>
    </row>
    <row r="20" spans="1:11" ht="12.75">
      <c r="A20" s="294" t="s">
        <v>299</v>
      </c>
      <c r="B20" s="295"/>
      <c r="C20" s="295"/>
      <c r="D20" s="295"/>
      <c r="E20" s="295"/>
      <c r="F20" s="295"/>
      <c r="G20" s="295"/>
      <c r="H20" s="295"/>
      <c r="I20" s="41">
        <v>16</v>
      </c>
      <c r="J20" s="43">
        <v>446926</v>
      </c>
      <c r="K20" s="43">
        <v>12848569</v>
      </c>
    </row>
    <row r="21" spans="1:11" ht="12.75">
      <c r="A21" s="296" t="s">
        <v>300</v>
      </c>
      <c r="B21" s="297"/>
      <c r="C21" s="297"/>
      <c r="D21" s="297"/>
      <c r="E21" s="297"/>
      <c r="F21" s="297"/>
      <c r="G21" s="297"/>
      <c r="H21" s="297"/>
      <c r="I21" s="41">
        <v>17</v>
      </c>
      <c r="J21" s="77">
        <v>446926</v>
      </c>
      <c r="K21" s="77">
        <v>12848569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6" t="s">
        <v>301</v>
      </c>
      <c r="B23" s="287"/>
      <c r="C23" s="287"/>
      <c r="D23" s="287"/>
      <c r="E23" s="287"/>
      <c r="F23" s="287"/>
      <c r="G23" s="287"/>
      <c r="H23" s="287"/>
      <c r="I23" s="44">
        <v>18</v>
      </c>
      <c r="J23" s="42"/>
      <c r="K23" s="42"/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45">
        <v>19</v>
      </c>
      <c r="J24" s="77"/>
      <c r="K24" s="77"/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110" zoomScaleSheetLayoutView="110" zoomScalePageLayoutView="0" workbookViewId="0" topLeftCell="A2">
      <selection activeCell="I22" sqref="I22"/>
    </sheetView>
  </sheetViews>
  <sheetFormatPr defaultColWidth="9.140625" defaultRowHeight="12.75"/>
  <sheetData>
    <row r="1" spans="1:10" ht="15">
      <c r="A1" s="307" t="s">
        <v>338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126" t="s">
        <v>339</v>
      </c>
      <c r="B2" s="126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308" t="s">
        <v>340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 customHeight="1">
      <c r="A4" s="128" t="s">
        <v>341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 t="s">
        <v>342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 t="s">
        <v>343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 t="s">
        <v>387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 t="s">
        <v>344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 t="s">
        <v>345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5">
      <c r="A11" s="128" t="s">
        <v>388</v>
      </c>
      <c r="B11" s="128"/>
      <c r="C11" s="128"/>
      <c r="D11" s="128"/>
      <c r="E11" s="128"/>
      <c r="F11" s="128"/>
      <c r="G11" s="128"/>
      <c r="H11" s="128"/>
      <c r="I11" s="129"/>
      <c r="J11" s="128"/>
    </row>
    <row r="12" spans="1:10" ht="15">
      <c r="A12" s="128"/>
      <c r="B12" s="128"/>
      <c r="C12" s="128"/>
      <c r="D12" s="128"/>
      <c r="E12" s="128"/>
      <c r="F12" s="128"/>
      <c r="G12" s="128"/>
      <c r="H12" s="128"/>
      <c r="I12" s="129"/>
      <c r="J12" s="128"/>
    </row>
    <row r="13" spans="1:10" ht="12.75">
      <c r="A13" s="128"/>
      <c r="B13" s="128"/>
      <c r="C13" s="128"/>
      <c r="D13" s="128"/>
      <c r="E13" s="128" t="s">
        <v>346</v>
      </c>
      <c r="F13" s="128"/>
      <c r="G13" s="130" t="s">
        <v>347</v>
      </c>
      <c r="H13" s="128"/>
      <c r="I13" s="128"/>
      <c r="J13" s="128"/>
    </row>
    <row r="14" spans="1:10" ht="12.75">
      <c r="A14" s="128" t="s">
        <v>348</v>
      </c>
      <c r="B14" s="128" t="s">
        <v>349</v>
      </c>
      <c r="C14" s="128"/>
      <c r="D14" s="128"/>
      <c r="E14" s="131">
        <v>604027</v>
      </c>
      <c r="F14" s="128"/>
      <c r="G14" s="128">
        <v>90.23</v>
      </c>
      <c r="H14" s="128"/>
      <c r="I14" s="128"/>
      <c r="J14" s="128"/>
    </row>
    <row r="15" spans="1:7" ht="12.75">
      <c r="A15" s="132" t="s">
        <v>350</v>
      </c>
      <c r="B15" t="s">
        <v>351</v>
      </c>
      <c r="E15" s="133">
        <v>15294</v>
      </c>
      <c r="G15" s="134">
        <v>2.28</v>
      </c>
    </row>
    <row r="16" spans="1:7" ht="12.75">
      <c r="A16" s="132" t="s">
        <v>352</v>
      </c>
      <c r="B16" t="s">
        <v>353</v>
      </c>
      <c r="D16" s="135"/>
      <c r="E16" s="133">
        <v>3539</v>
      </c>
      <c r="G16">
        <v>0.53</v>
      </c>
    </row>
    <row r="17" spans="1:7" ht="12.75">
      <c r="A17" s="132" t="s">
        <v>354</v>
      </c>
      <c r="B17" s="132" t="s">
        <v>355</v>
      </c>
      <c r="E17" s="133">
        <v>515</v>
      </c>
      <c r="G17">
        <v>0.08</v>
      </c>
    </row>
    <row r="18" spans="1:7" ht="12.75">
      <c r="A18" s="132" t="s">
        <v>356</v>
      </c>
      <c r="B18" s="132" t="s">
        <v>357</v>
      </c>
      <c r="E18" s="133">
        <v>450</v>
      </c>
      <c r="G18">
        <v>0.07</v>
      </c>
    </row>
    <row r="19" spans="1:9" ht="12.75">
      <c r="A19" s="132" t="s">
        <v>358</v>
      </c>
      <c r="B19" s="132" t="s">
        <v>359</v>
      </c>
      <c r="E19" s="135">
        <v>436</v>
      </c>
      <c r="G19" s="134">
        <v>0.07</v>
      </c>
      <c r="I19" t="s">
        <v>360</v>
      </c>
    </row>
    <row r="20" spans="1:7" ht="12.75">
      <c r="A20" s="132" t="s">
        <v>361</v>
      </c>
      <c r="B20" s="132" t="s">
        <v>362</v>
      </c>
      <c r="E20" s="135">
        <v>354</v>
      </c>
      <c r="G20" s="134">
        <v>0.05</v>
      </c>
    </row>
    <row r="21" spans="1:7" ht="12.75">
      <c r="A21" s="132" t="s">
        <v>363</v>
      </c>
      <c r="B21" s="132" t="s">
        <v>364</v>
      </c>
      <c r="E21" s="135">
        <v>354</v>
      </c>
      <c r="G21" s="134">
        <v>0.05</v>
      </c>
    </row>
    <row r="22" spans="1:7" ht="12.75">
      <c r="A22" s="132" t="s">
        <v>365</v>
      </c>
      <c r="B22" s="132" t="s">
        <v>366</v>
      </c>
      <c r="E22" s="135">
        <v>354</v>
      </c>
      <c r="G22" s="134">
        <v>0.05</v>
      </c>
    </row>
    <row r="23" spans="1:7" ht="12.75">
      <c r="A23" s="132" t="s">
        <v>367</v>
      </c>
      <c r="B23" s="132" t="s">
        <v>368</v>
      </c>
      <c r="E23" s="135">
        <v>249</v>
      </c>
      <c r="G23" s="134">
        <v>0.04</v>
      </c>
    </row>
    <row r="24" spans="1:7" ht="12.75">
      <c r="A24" s="132" t="s">
        <v>369</v>
      </c>
      <c r="B24" s="132" t="s">
        <v>370</v>
      </c>
      <c r="E24" s="135">
        <v>43895</v>
      </c>
      <c r="G24" s="134">
        <v>6.55</v>
      </c>
    </row>
    <row r="25" spans="1:7" ht="12.75">
      <c r="A25" s="132"/>
      <c r="B25" s="136"/>
      <c r="C25" s="137"/>
      <c r="D25" s="137"/>
      <c r="E25" s="138">
        <f>SUM(E14:E24)</f>
        <v>669467</v>
      </c>
      <c r="F25" s="139"/>
      <c r="G25" s="140">
        <f>SUM(G14:G24)</f>
        <v>99.99999999999999</v>
      </c>
    </row>
    <row r="26" spans="1:7" ht="12.75">
      <c r="A26" s="132"/>
      <c r="B26" s="132"/>
      <c r="E26" s="135"/>
      <c r="G26" s="134"/>
    </row>
    <row r="27" spans="1:7" ht="12.75">
      <c r="A27" s="132"/>
      <c r="B27" s="132"/>
      <c r="E27" s="135"/>
      <c r="G27" s="134"/>
    </row>
    <row r="28" spans="1:7" ht="12.75">
      <c r="A28" s="132"/>
      <c r="B28" s="132"/>
      <c r="E28" s="135"/>
      <c r="G28" s="134"/>
    </row>
    <row r="29" ht="12.75">
      <c r="A29" s="132" t="s">
        <v>371</v>
      </c>
    </row>
    <row r="31" spans="1:3" ht="12.75">
      <c r="A31" s="132" t="s">
        <v>372</v>
      </c>
      <c r="C31" t="s">
        <v>373</v>
      </c>
    </row>
    <row r="32" spans="1:3" ht="12.75">
      <c r="A32" t="s">
        <v>374</v>
      </c>
      <c r="C32" t="s">
        <v>375</v>
      </c>
    </row>
    <row r="33" spans="1:3" ht="12.75">
      <c r="A33" s="132" t="s">
        <v>374</v>
      </c>
      <c r="C33" t="s">
        <v>376</v>
      </c>
    </row>
    <row r="35" ht="12.75">
      <c r="A35" s="132" t="s">
        <v>383</v>
      </c>
    </row>
    <row r="36" ht="12.75">
      <c r="A36" s="132"/>
    </row>
    <row r="37" ht="12.75">
      <c r="A37" s="132"/>
    </row>
    <row r="38" ht="12.75">
      <c r="A38" s="132"/>
    </row>
    <row r="39" ht="12.75">
      <c r="A39" s="141" t="s">
        <v>377</v>
      </c>
    </row>
    <row r="40" spans="2:6" ht="12.75">
      <c r="B40" s="141"/>
      <c r="C40" s="141"/>
      <c r="D40" s="141"/>
      <c r="E40" s="141"/>
      <c r="F40" s="141"/>
    </row>
    <row r="41" ht="12.75">
      <c r="A41" s="142" t="s">
        <v>378</v>
      </c>
    </row>
    <row r="42" ht="12.75">
      <c r="A42" s="142" t="s">
        <v>381</v>
      </c>
    </row>
    <row r="43" ht="12.75">
      <c r="A43" s="142" t="s">
        <v>379</v>
      </c>
    </row>
    <row r="44" ht="12.75">
      <c r="A44" s="142" t="s">
        <v>380</v>
      </c>
    </row>
    <row r="45" ht="12.75">
      <c r="A45" s="142"/>
    </row>
    <row r="46" ht="12.75">
      <c r="A46" s="14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MIRA</cp:lastModifiedBy>
  <cp:lastPrinted>2018-01-30T13:59:20Z</cp:lastPrinted>
  <dcterms:created xsi:type="dcterms:W3CDTF">2008-10-17T11:51:54Z</dcterms:created>
  <dcterms:modified xsi:type="dcterms:W3CDTF">2018-01-30T14:00:02Z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