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'Bilješke'!$A$1:$J$51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<sst xmlns="http://schemas.openxmlformats.org/spreadsheetml/2006/main" count="435" uniqueCount="382">
  <si>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</si>
  <si>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</si>
  <si>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</si>
  <si>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</si>
  <si>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</si>
  <si>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</si>
  <si>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</si>
  <si>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</si>
  <si>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</si>
  <si>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</si>
  <si>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</si>
  <si>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</si>
  <si>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</si>
  <si>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</si>
  <si>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</si>
  <si>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</si>
  <si>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</si>
  <si>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</si>
  <si>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</si>
  <si>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</si>
  <si>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</si>
  <si>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</si>
  <si>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</si>
  <si>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</si>
  <si>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</si>
  <si>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</si>
  <si>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</si>
  <si>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</si>
  <si>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</si>
  <si>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</si>
  <si>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</si>
  <si>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</si>
  <si>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</si>
  <si>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</si>
  <si>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</si>
  <si>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</si>
  <si>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</si>
  <si>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</si>
  <si>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</si>
  <si>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</si>
  <si>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</si>
  <si>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</si>
  <si>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</si>
  <si>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</si>
  <si>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</si>
  <si>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</si>
  <si>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</si>
  <si>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</si>
  <si>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</si>
  <si>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</si>
  <si>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</si>
  <si>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</si>
  <si>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</si>
  <si>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</si>
  <si>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</si>
  <si>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</si>
  <si>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</si>
  <si>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</si>
  <si>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</si>
  <si>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</si>
  <si>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</si>
  <si>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</si>
  <si>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</si>
  <si>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</si>
  <si>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</si>
  <si>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</si>
  <si>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</si>
  <si>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</si>
  <si>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</si>
  <si>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</si>
  <si>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</si>
  <si>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</si>
  <si>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</si>
  <si>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</si>
  <si>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</si>
  <si>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</si>
  <si>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</si>
  <si>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</si>
  <si>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</si>
  <si>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</si>
  <si>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</si>
  <si>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</si>
  <si>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</si>
  <si>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</si>
  <si>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</si>
  <si>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</si>
  <si>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</si>
  <si>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</si>
  <si>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</si>
  <si>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</si>
  <si>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</si>
  <si>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</si>
  <si>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</si>
  <si>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</si>
  <si>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</si>
  <si>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</si>
  <si>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</si>
  <si>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</si>
  <si>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</si>
  <si>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</si>
  <si>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</si>
  <si>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</si>
  <si>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</si>
  <si>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</si>
  <si>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</si>
  <si>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</si>
  <si>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</si>
  <si>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</si>
  <si>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</si>
  <si>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</si>
  <si>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</si>
  <si>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</si>
  <si>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</si>
  <si>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</si>
  <si>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</si>
  <si>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</si>
  <si>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</si>
  <si>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</si>
  <si>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</si>
  <si>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</si>
  <si>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</si>
  <si>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</si>
  <si>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</si>
  <si>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</si>
  <si>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</si>
  <si>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</si>
  <si>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</si>
  <si>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</si>
  <si>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</si>
  <si>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</si>
  <si>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</si>
  <si>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</si>
  <si>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</si>
  <si>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</si>
  <si>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</si>
  <si>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</si>
  <si>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</si>
  <si>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</si>
  <si>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</si>
  <si>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</si>
  <si>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</si>
  <si>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</si>
  <si>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</si>
  <si>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</si>
  <si>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</si>
  <si>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</si>
  <si>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</si>
  <si>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</si>
  <si>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</si>
  <si>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</si>
  <si>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</si>
  <si>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</si>
  <si>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</si>
  <si>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</si>
  <si>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</si>
  <si>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</si>
  <si>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</si>
  <si>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</si>
  <si>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</si>
  <si>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</si>
  <si>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</si>
  <si>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</si>
  <si>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</si>
  <si>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</si>
  <si>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</si>
  <si>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</si>
  <si>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</si>
  <si>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</si>
  <si>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</si>
  <si>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</si>
  <si>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</si>
  <si>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</si>
  <si>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</si>
  <si>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</si>
  <si>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</si>
  <si>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</si>
  <si>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</si>
  <si>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</si>
  <si>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</si>
  <si>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</si>
  <si>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</si>
  <si>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</si>
  <si>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</si>
  <si>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</si>
  <si>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</si>
  <si>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</si>
  <si>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</si>
  <si>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</si>
  <si>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</si>
  <si>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</si>
  <si>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</si>
  <si>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</si>
  <si>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</si>
  <si>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</si>
  <si>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</si>
  <si>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</si>
  <si>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</si>
  <si>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</si>
  <si>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</si>
  <si>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</si>
  <si>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</si>
  <si>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</si>
  <si>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</si>
  <si>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</si>
  <si>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</si>
  <si>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</si>
  <si>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</si>
  <si>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</si>
  <si>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</si>
  <si>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</si>
  <si>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</si>
  <si>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</si>
  <si>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</si>
  <si>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</si>
  <si>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</si>
  <si>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</si>
  <si>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</si>
  <si>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</si>
  <si>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</si>
  <si>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</si>
  <si>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</si>
  <si>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</si>
  <si>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</si>
  <si>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</si>
  <si>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</si>
  <si>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</si>
  <si>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</si>
  <si>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</si>
  <si>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</si>
  <si>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</si>
  <si>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</si>
  <si>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</si>
  <si>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</si>
  <si>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</si>
  <si>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</si>
  <si>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</si>
  <si>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</si>
  <si>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</si>
  <si>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</si>
  <si>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</si>
  <si>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</si>
  <si>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</si>
  <si>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</si>
  <si>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</si>
  <si>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</si>
  <si>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</si>
  <si>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</si>
  <si>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</si>
  <si>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</si>
  <si>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</si>
  <si>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</si>
  <si>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</si>
  <si>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</si>
  <si>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</si>
  <si>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</si>
  <si>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</si>
  <si>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</si>
  <si>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</si>
  <si>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</si>
  <si>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</si>
  <si>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</si>
  <si>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</si>
  <si>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</si>
  <si>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</si>
  <si>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</si>
  <si>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</si>
  <si>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</si>
  <si>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</si>
  <si>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</si>
  <si>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</si>
  <si>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</si>
  <si>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</si>
  <si>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</si>
  <si>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</si>
  <si>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</si>
  <si>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</si>
  <si>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</si>
  <si>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</si>
  <si>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</si>
  <si>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</si>
  <si>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</si>
  <si>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</si>
  <si>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</si>
  <si>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</si>
  <si>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</si>
  <si>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</si>
  <si>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</si>
  <si>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</si>
  <si>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</si>
  <si>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</si>
  <si>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</si>
  <si>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</si>
  <si>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</si>
  <si>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</si>
  <si>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</si>
  <si>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</si>
  <si>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</si>
  <si>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</si>
  <si>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</si>
  <si>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</si>
  <si>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</si>
  <si>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</si>
  <si>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</si>
  <si>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</si>
  <si>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</si>
  <si>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</si>
  <si>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</si>
  <si>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</si>
  <si>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</si>
  <si>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</si>
  <si>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</si>
  <si>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</si>
  <si>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</si>
  <si>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</si>
  <si>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</si>
  <si>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</si>
  <si>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</si>
  <si>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</si>
  <si>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</si>
  <si>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</si>
  <si>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</si>
  <si>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</si>
  <si>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</si>
  <si>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</si>
  <si>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</si>
  <si>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</si>
  <si>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</si>
  <si>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www.koteks.hr</t>
  </si>
  <si>
    <t>kuprava@koteks.hr</t>
  </si>
  <si>
    <t>SPLITKSKO-DALMATINSKA</t>
  </si>
  <si>
    <t>DA</t>
  </si>
  <si>
    <t>Uvala Bene d.o.o.</t>
  </si>
  <si>
    <t>02184737</t>
  </si>
  <si>
    <t>Mira Rubić</t>
  </si>
  <si>
    <t>021/382-385</t>
  </si>
  <si>
    <t>racunovodstvo@koteks.hr</t>
  </si>
  <si>
    <t>Sapunar Igor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</si>
  <si>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</si>
  <si>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</si>
  <si>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</si>
  <si>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</si>
  <si>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</si>
  <si>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</si>
  <si>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>Konsolidirana financijska izvješća sastavljena su u kunama te su obuhvatila slijedeća društva:</t>
  </si>
  <si>
    <t xml:space="preserve">Koteks d.d. Matica društva </t>
  </si>
  <si>
    <t xml:space="preserve">Uvala Bene d.o.o. (u daljnjem tekstu Društvo) ugovorom o prijenosu poslovnog udjela (Ugovor) od 17.07.15. </t>
  </si>
  <si>
    <t xml:space="preserve">Koteks d.d. stječe udio u 100%-nom iznosu temeljnog kapitala Društva. Društvo obavlja djelatnost pružanja </t>
  </si>
  <si>
    <t>Društvo je uvršteno na kotaciju javnih društava na Zagrebačkoj burzi.Temeljni kapital Društva podijeljen</t>
  </si>
  <si>
    <t>je na 669.467 dionica nominalne vrijednosti  50,00 kuna po dionici.</t>
  </si>
  <si>
    <t>Br.dionica</t>
  </si>
  <si>
    <t>Postotak</t>
  </si>
  <si>
    <t>1. MOJ MARKET d.o.o.</t>
  </si>
  <si>
    <t xml:space="preserve">2. CERP </t>
  </si>
  <si>
    <t>3. KRUŠČICA d.o.o.</t>
  </si>
  <si>
    <t xml:space="preserve">  </t>
  </si>
  <si>
    <t>3.  NAJEV RODOLJUB</t>
  </si>
  <si>
    <t>5. OSTALI DIONIČARI</t>
  </si>
  <si>
    <t>Nadzorni odbor:</t>
  </si>
  <si>
    <t>Tomislav Režić</t>
  </si>
  <si>
    <t>Član</t>
  </si>
  <si>
    <t>Saša Horvat</t>
  </si>
  <si>
    <t>Dražen Delić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</si>
  <si>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</si>
  <si>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</si>
  <si>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</si>
  <si>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</si>
  <si>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4719</t>
  </si>
  <si>
    <t>021/382-235</t>
  </si>
  <si>
    <t>Obveznik: ___KOTEKS D.D. KONSOLIDIRANI__________________________________________________________</t>
  </si>
  <si>
    <t>Koteks d.d.  KONSOLIDIRANI</t>
  </si>
  <si>
    <t>Obveznik: __KOTEKS D.D. KONSOLIDIRANI___________________________________________________________</t>
  </si>
  <si>
    <t xml:space="preserve">Predsjednik               </t>
  </si>
  <si>
    <t>.</t>
  </si>
  <si>
    <t>financijskog izvještavanja koji su na snazi u Republici Hrvatskoj za 2017.godinu.</t>
  </si>
  <si>
    <t>Član uprave-direktor društva Koteks d.d. je Igor Sapunar.</t>
  </si>
  <si>
    <t>na dan 30.09.2017.</t>
  </si>
  <si>
    <t>u razdoblju od 01.01. do 30.09.2017.</t>
  </si>
  <si>
    <t>u razdoblju 01.01.do 30.09.2017.</t>
  </si>
  <si>
    <t>30.09.2017.</t>
  </si>
  <si>
    <t>Vlasnička struktura Društva na dan 30.09.2017. g. je slijedeća:</t>
  </si>
  <si>
    <t>Na dan 30.09.2017. Društvo zapošljava 12 zaposlenika.</t>
  </si>
  <si>
    <t>ugostiteljskih usluga, te na 30.09.2017. zapošljava 9 djelatnika.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</si>
</sst>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5" applyBorder="1" applyAlignment="1" applyProtection="1">
      <alignment vertical="top"/>
      <protection hidden="1"/>
    </xf>
    <xf numFmtId="0" fontId="19" fillId="0" borderId="0" xfId="56" applyFont="1">
      <alignment vertical="top"/>
      <protection/>
    </xf>
    <xf numFmtId="0" fontId="17" fillId="0" borderId="0" xfId="56" applyFont="1">
      <alignment vertical="top"/>
      <protection/>
    </xf>
    <xf numFmtId="0" fontId="17" fillId="0" borderId="0" xfId="56" applyFont="1" applyAlignment="1">
      <alignment/>
      <protection/>
    </xf>
    <xf numFmtId="0" fontId="1" fillId="0" borderId="0" xfId="56" applyFont="1" applyAlignment="1">
      <alignment/>
      <protection/>
    </xf>
    <xf numFmtId="3" fontId="17" fillId="0" borderId="0" xfId="56" applyNumberFormat="1" applyFont="1" applyAlignment="1">
      <alignment/>
      <protection/>
    </xf>
    <xf numFmtId="0" fontId="17" fillId="0" borderId="0" xfId="56" applyFont="1" applyFill="1" applyAlignment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0" xfId="56" applyFont="1" applyAlignment="1">
      <alignment/>
      <protection/>
    </xf>
    <xf numFmtId="0" fontId="17" fillId="0" borderId="0" xfId="56" applyFont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7" t="s">
        <v>248</v>
      </c>
      <c r="B1" s="188"/>
      <c r="C1" s="18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>
        <v>42736</v>
      </c>
      <c r="F2" s="12"/>
      <c r="G2" s="13" t="s">
        <v>250</v>
      </c>
      <c r="H2" s="117">
        <v>43008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4" t="s">
        <v>315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321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322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323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324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4">
        <v>21000</v>
      </c>
      <c r="D14" s="155"/>
      <c r="E14" s="16"/>
      <c r="F14" s="151" t="s">
        <v>325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51" t="s">
        <v>326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56" t="s">
        <v>328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56" t="s">
        <v>327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125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8">
        <v>406</v>
      </c>
      <c r="D22" s="151" t="s">
        <v>325</v>
      </c>
      <c r="E22" s="159"/>
      <c r="F22" s="160"/>
      <c r="G22" s="147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8">
        <v>17</v>
      </c>
      <c r="D24" s="151" t="s">
        <v>329</v>
      </c>
      <c r="E24" s="159"/>
      <c r="F24" s="159"/>
      <c r="G24" s="160"/>
      <c r="H24" s="48" t="s">
        <v>261</v>
      </c>
      <c r="I24" s="119">
        <v>21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20" t="s">
        <v>330</v>
      </c>
      <c r="D26" s="25"/>
      <c r="E26" s="33"/>
      <c r="F26" s="24"/>
      <c r="G26" s="162" t="s">
        <v>263</v>
      </c>
      <c r="H26" s="148"/>
      <c r="I26" s="121" t="s">
        <v>366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8"/>
      <c r="J31" s="10"/>
      <c r="K31" s="10"/>
      <c r="L31" s="10"/>
    </row>
    <row r="32" spans="1:12" ht="12.75">
      <c r="A32" s="175" t="s">
        <v>331</v>
      </c>
      <c r="B32" s="176"/>
      <c r="C32" s="176"/>
      <c r="D32" s="177"/>
      <c r="E32" s="175" t="s">
        <v>325</v>
      </c>
      <c r="F32" s="176"/>
      <c r="G32" s="176"/>
      <c r="H32" s="139" t="s">
        <v>332</v>
      </c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9"/>
      <c r="I36" s="140"/>
      <c r="J36" s="10"/>
      <c r="K36" s="10"/>
      <c r="L36" s="10"/>
    </row>
    <row r="37" spans="1:12" ht="12.75">
      <c r="A37" s="100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267</v>
      </c>
      <c r="B44" s="183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8"/>
      <c r="D45" s="179"/>
      <c r="E45" s="16"/>
      <c r="F45" s="178"/>
      <c r="G45" s="180"/>
      <c r="H45" s="35"/>
      <c r="I45" s="104"/>
      <c r="J45" s="10"/>
      <c r="K45" s="10"/>
      <c r="L45" s="10"/>
    </row>
    <row r="46" spans="1:12" ht="12.75">
      <c r="A46" s="136" t="s">
        <v>268</v>
      </c>
      <c r="B46" s="183"/>
      <c r="C46" s="151" t="s">
        <v>333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270</v>
      </c>
      <c r="B48" s="183"/>
      <c r="C48" s="184" t="s">
        <v>334</v>
      </c>
      <c r="D48" s="185"/>
      <c r="E48" s="186"/>
      <c r="F48" s="16"/>
      <c r="G48" s="48" t="s">
        <v>271</v>
      </c>
      <c r="H48" s="184" t="s">
        <v>367</v>
      </c>
      <c r="I48" s="18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257</v>
      </c>
      <c r="B50" s="183"/>
      <c r="C50" s="195" t="s">
        <v>335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272</v>
      </c>
      <c r="B52" s="148"/>
      <c r="C52" s="195" t="s">
        <v>336</v>
      </c>
      <c r="D52" s="185"/>
      <c r="E52" s="185"/>
      <c r="F52" s="185"/>
      <c r="G52" s="185"/>
      <c r="H52" s="185"/>
      <c r="I52" s="153"/>
      <c r="J52" s="10"/>
      <c r="K52" s="10"/>
      <c r="L52" s="10"/>
    </row>
    <row r="53" spans="1:12" ht="12.75">
      <c r="A53" s="105"/>
      <c r="B53" s="20"/>
      <c r="C53" s="189" t="s">
        <v>273</v>
      </c>
      <c r="D53" s="189"/>
      <c r="E53" s="189"/>
      <c r="F53" s="189"/>
      <c r="G53" s="189"/>
      <c r="H53" s="18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6" t="s">
        <v>274</v>
      </c>
      <c r="C55" s="197"/>
      <c r="D55" s="197"/>
      <c r="E55" s="19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8" t="s">
        <v>305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5"/>
      <c r="B57" s="198" t="s">
        <v>306</v>
      </c>
      <c r="C57" s="199"/>
      <c r="D57" s="199"/>
      <c r="E57" s="199"/>
      <c r="F57" s="199"/>
      <c r="G57" s="199"/>
      <c r="H57" s="199"/>
      <c r="I57" s="107"/>
      <c r="J57" s="10"/>
      <c r="K57" s="10"/>
      <c r="L57" s="10"/>
    </row>
    <row r="58" spans="1:12" ht="12.75">
      <c r="A58" s="105"/>
      <c r="B58" s="198" t="s">
        <v>307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5"/>
      <c r="B59" s="198" t="s">
        <v>308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0" t="s">
        <v>277</v>
      </c>
      <c r="H62" s="191"/>
      <c r="I62" s="19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3"/>
      <c r="H63" s="194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113" sqref="K113"/>
    </sheetView>
  </sheetViews>
  <sheetFormatPr defaultColWidth="9.140625" defaultRowHeight="12.75"/>
  <cols>
    <col min="1" max="8" width="9.140625" style="49" customWidth="1"/>
    <col min="9" max="9" width="8.57421875" style="49" customWidth="1"/>
    <col min="10" max="10" width="9.851562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370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1">
      <c r="A4" s="243" t="s">
        <v>59</v>
      </c>
      <c r="B4" s="244"/>
      <c r="C4" s="244"/>
      <c r="D4" s="244"/>
      <c r="E4" s="244"/>
      <c r="F4" s="244"/>
      <c r="G4" s="244"/>
      <c r="H4" s="245"/>
      <c r="I4" s="55" t="s">
        <v>278</v>
      </c>
      <c r="J4" s="56" t="s">
        <v>317</v>
      </c>
      <c r="K4" s="57" t="s">
        <v>318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4">
        <v>2</v>
      </c>
      <c r="J5" s="53">
        <v>3</v>
      </c>
      <c r="K5" s="53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22381635</v>
      </c>
      <c r="K8" s="50">
        <f>K9+K16+K26+K35+K39</f>
        <v>21203112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0">
        <f>SUM(J10:J15)</f>
        <v>2086835</v>
      </c>
      <c r="K9" s="50">
        <v>2086835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/>
      <c r="K11" s="7"/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2086835</v>
      </c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0">
        <f>SUM(J17:J25)</f>
        <v>19897972</v>
      </c>
      <c r="K16" s="50">
        <f>SUM(K17:K25)</f>
        <v>18734449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7062771</v>
      </c>
      <c r="K17" s="7">
        <v>7062771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12143878</v>
      </c>
      <c r="K18" s="7">
        <v>11049319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417051</v>
      </c>
      <c r="K19" s="7">
        <v>237954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274272</v>
      </c>
      <c r="K20" s="7">
        <v>384405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/>
      <c r="K23" s="7"/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0">
        <f>SUM(J27:J34)</f>
        <v>120890</v>
      </c>
      <c r="K26" s="50">
        <f>SUM(K27:K34)</f>
        <v>105890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42320</v>
      </c>
      <c r="K27" s="7">
        <v>27320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78570</v>
      </c>
      <c r="K33" s="7">
        <v>78570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0">
        <f>SUM(J36:J38)</f>
        <v>275938</v>
      </c>
      <c r="K35" s="50">
        <v>275938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275938</v>
      </c>
      <c r="K38" s="7">
        <v>275938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23675500</v>
      </c>
      <c r="K40" s="50">
        <f>K41+K49+K56+K64</f>
        <v>34692367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0">
        <f>SUM(J42:J48)</f>
        <v>3354711</v>
      </c>
      <c r="K41" s="50">
        <f>SUM(K42:K48)</f>
        <v>2933895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653178</v>
      </c>
      <c r="K42" s="7">
        <v>788705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2701533</v>
      </c>
      <c r="K45" s="7">
        <v>2145190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0">
        <f>SUM(J50:J55)</f>
        <v>6985811</v>
      </c>
      <c r="K49" s="50">
        <f>SUM(K50:K55)</f>
        <v>6670299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5758228</v>
      </c>
      <c r="K51" s="7">
        <v>6075541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1200</v>
      </c>
      <c r="K53" s="7">
        <v>1200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52349</v>
      </c>
      <c r="K54" s="7">
        <v>206125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1174034</v>
      </c>
      <c r="K55" s="7">
        <v>387433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0">
        <f>SUM(J57:J63)</f>
        <v>13229525</v>
      </c>
      <c r="K56" s="50">
        <f>SUM(K57:K63)</f>
        <v>16620890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874456</v>
      </c>
      <c r="K58" s="7">
        <v>3687990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/>
      <c r="K62" s="7"/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12355069</v>
      </c>
      <c r="K63" s="7">
        <v>12932900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105453</v>
      </c>
      <c r="K64" s="7">
        <v>8467283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393004</v>
      </c>
      <c r="K65" s="7">
        <v>276716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46450139</v>
      </c>
      <c r="K66" s="50">
        <f>K7+K8+K40+K65</f>
        <v>56172195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49640</v>
      </c>
      <c r="K67" s="8">
        <v>49640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3">
        <v>62</v>
      </c>
      <c r="J69" s="51">
        <f>J70+J71+J72+J78+J79+J82+J85</f>
        <v>17711771</v>
      </c>
      <c r="K69" s="51">
        <f>K70+K71+K72+K78+K79+K82+K85</f>
        <v>19323454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33513861</v>
      </c>
      <c r="K70" s="7">
        <v>33493350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1673668</v>
      </c>
      <c r="K71" s="7">
        <v>1673668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0">
        <f>J80-J81</f>
        <v>-18268156</v>
      </c>
      <c r="K79" s="50">
        <v>-17246485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18268156</v>
      </c>
      <c r="K81" s="7">
        <v>17246485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0">
        <f>J83-J84</f>
        <v>792398</v>
      </c>
      <c r="K82" s="50">
        <f>K83+K84</f>
        <v>1402921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792398</v>
      </c>
      <c r="K83" s="7">
        <v>1402921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1068331</v>
      </c>
      <c r="K90" s="50">
        <f>SUM(K91:K99)</f>
        <v>3416903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>
        <v>2326000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1068331</v>
      </c>
      <c r="K98" s="7">
        <v>1090903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27670037</v>
      </c>
      <c r="K100" s="50">
        <f>SUM(K101:K112)</f>
        <v>33431838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2627785</v>
      </c>
      <c r="K101" s="7">
        <v>264399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11776552</v>
      </c>
      <c r="K102" s="7">
        <v>16789337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/>
      <c r="K103" s="7"/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81751</v>
      </c>
      <c r="K104" s="7"/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10174639</v>
      </c>
      <c r="K105" s="7">
        <v>9917990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126762</v>
      </c>
      <c r="K108" s="7">
        <v>186203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363796</v>
      </c>
      <c r="K109" s="7">
        <v>976006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2518752</v>
      </c>
      <c r="K112" s="7">
        <v>5297903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/>
      <c r="K113" s="7"/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46450139</v>
      </c>
      <c r="K114" s="50">
        <f>K69+K86+K90+K100+K113</f>
        <v>56172195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49640</v>
      </c>
      <c r="K115" s="8">
        <v>49640</v>
      </c>
    </row>
    <row r="116" spans="1:11" ht="12.75">
      <c r="A116" s="206" t="s">
        <v>309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20805388</v>
      </c>
      <c r="K118" s="7">
        <v>21422391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0" t="s">
        <v>369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1.75">
      <c r="A4" s="261" t="s">
        <v>59</v>
      </c>
      <c r="B4" s="261"/>
      <c r="C4" s="261"/>
      <c r="D4" s="261"/>
      <c r="E4" s="261"/>
      <c r="F4" s="261"/>
      <c r="G4" s="261"/>
      <c r="H4" s="261"/>
      <c r="I4" s="55" t="s">
        <v>279</v>
      </c>
      <c r="J4" s="262" t="s">
        <v>317</v>
      </c>
      <c r="K4" s="262"/>
      <c r="L4" s="262" t="s">
        <v>318</v>
      </c>
      <c r="M4" s="262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51">
        <v>11194487</v>
      </c>
      <c r="K7" s="51">
        <v>4138245</v>
      </c>
      <c r="L7" s="51">
        <f>SUM(L8:L9)</f>
        <v>9267447</v>
      </c>
      <c r="M7" s="51">
        <f>SUM(M8:M9)</f>
        <v>4160133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11194182</v>
      </c>
      <c r="K8" s="7">
        <v>6712938</v>
      </c>
      <c r="L8" s="7">
        <v>8884618</v>
      </c>
      <c r="M8" s="7">
        <v>4160133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305</v>
      </c>
      <c r="K9" s="7">
        <v>-2574693</v>
      </c>
      <c r="L9" s="7">
        <v>382829</v>
      </c>
      <c r="M9" s="7"/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v>8721200</v>
      </c>
      <c r="K10" s="50">
        <v>2935324</v>
      </c>
      <c r="L10" s="50">
        <f>L11+L12+L16+L20+L21+L22+L25+L26</f>
        <v>7983269</v>
      </c>
      <c r="M10" s="50">
        <f>M11+M12+M16+M20+M21+M22+M25+M26</f>
        <v>3511457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/>
      <c r="K11" s="7"/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v>5757855</v>
      </c>
      <c r="K12" s="50">
        <v>2002034</v>
      </c>
      <c r="L12" s="50">
        <f>SUM(L13:L15)</f>
        <v>5121238</v>
      </c>
      <c r="M12" s="50">
        <f>SUM(M13:M15)</f>
        <v>2584061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1478473</v>
      </c>
      <c r="K13" s="7">
        <v>477654</v>
      </c>
      <c r="L13" s="7">
        <v>1590310</v>
      </c>
      <c r="M13" s="7">
        <v>964713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1354307</v>
      </c>
      <c r="K14" s="7">
        <v>954138</v>
      </c>
      <c r="L14" s="7">
        <v>1032199</v>
      </c>
      <c r="M14" s="7">
        <v>928288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2925075</v>
      </c>
      <c r="K15" s="7">
        <v>570242</v>
      </c>
      <c r="L15" s="7">
        <v>2498729</v>
      </c>
      <c r="M15" s="7">
        <v>691060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v>1058448</v>
      </c>
      <c r="K16" s="50">
        <v>348901</v>
      </c>
      <c r="L16" s="50">
        <f>SUM(L17:L19)</f>
        <v>1194806</v>
      </c>
      <c r="M16" s="50">
        <f>SUM(M17:M19)</f>
        <v>415988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660215</v>
      </c>
      <c r="K17" s="7">
        <v>216483</v>
      </c>
      <c r="L17" s="7">
        <v>753931</v>
      </c>
      <c r="M17" s="7">
        <v>256695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242898</v>
      </c>
      <c r="K18" s="7">
        <v>81215</v>
      </c>
      <c r="L18" s="7">
        <v>265371</v>
      </c>
      <c r="M18" s="7">
        <v>98087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155335</v>
      </c>
      <c r="K19" s="7">
        <v>51203</v>
      </c>
      <c r="L19" s="7">
        <v>175504</v>
      </c>
      <c r="M19" s="7">
        <v>61206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1339867</v>
      </c>
      <c r="K20" s="7">
        <v>446624</v>
      </c>
      <c r="L20" s="7">
        <v>1336857</v>
      </c>
      <c r="M20" s="7">
        <v>445624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527918</v>
      </c>
      <c r="K21" s="7">
        <v>159265</v>
      </c>
      <c r="L21" s="7">
        <v>289056</v>
      </c>
      <c r="M21" s="7">
        <v>64177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/>
      <c r="K25" s="7"/>
      <c r="L25" s="7"/>
      <c r="M25" s="7"/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37112</v>
      </c>
      <c r="K26" s="7">
        <v>-21500</v>
      </c>
      <c r="L26" s="7">
        <v>41312</v>
      </c>
      <c r="M26" s="7">
        <v>1607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v>269621</v>
      </c>
      <c r="K27" s="50">
        <v>-313562</v>
      </c>
      <c r="L27" s="50">
        <f>L28+L29+L30+L31+L32</f>
        <v>404995</v>
      </c>
      <c r="M27" s="50">
        <v>132553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9203</v>
      </c>
      <c r="K28" s="7">
        <v>9203</v>
      </c>
      <c r="L28" s="7"/>
      <c r="M28" s="7"/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260418</v>
      </c>
      <c r="K29" s="7">
        <v>78996</v>
      </c>
      <c r="L29" s="7">
        <v>336482</v>
      </c>
      <c r="M29" s="7">
        <v>129631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/>
      <c r="L30" s="7"/>
      <c r="M30" s="7"/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/>
      <c r="L31" s="7"/>
      <c r="M31" s="7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/>
      <c r="K32" s="7">
        <v>-401761</v>
      </c>
      <c r="L32" s="7">
        <v>68513</v>
      </c>
      <c r="M32" s="7">
        <v>2922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v>250164</v>
      </c>
      <c r="K33" s="50">
        <v>-178460</v>
      </c>
      <c r="L33" s="50">
        <f>SUM(L34:L37)</f>
        <v>286252</v>
      </c>
      <c r="M33" s="50">
        <v>87433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/>
      <c r="M34" s="7"/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237664</v>
      </c>
      <c r="K35" s="7">
        <v>119640</v>
      </c>
      <c r="L35" s="7">
        <v>285052</v>
      </c>
      <c r="M35" s="7">
        <v>87433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/>
      <c r="M36" s="7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12500</v>
      </c>
      <c r="K37" s="7">
        <v>-298100</v>
      </c>
      <c r="L37" s="7">
        <v>1200</v>
      </c>
      <c r="M37" s="7"/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>
        <v>-350760</v>
      </c>
      <c r="L40" s="7"/>
      <c r="M40" s="7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f>J7+J27+J38+J40</f>
        <v>11464108</v>
      </c>
      <c r="K42" s="50">
        <f>K7+K27+K38+K40</f>
        <v>3473923</v>
      </c>
      <c r="L42" s="50">
        <f>L7+L27</f>
        <v>9672442</v>
      </c>
      <c r="M42" s="50">
        <f>M7+M27+M38+M40</f>
        <v>4292686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f>J10+J33+J39+J41</f>
        <v>8971364</v>
      </c>
      <c r="K43" s="50">
        <f>K10+K33+K39+K41</f>
        <v>2756864</v>
      </c>
      <c r="L43" s="50">
        <f>L10+L33+L39+L41</f>
        <v>8269521</v>
      </c>
      <c r="M43" s="50">
        <f>M10+M33+M39+M41</f>
        <v>3598890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2492744</v>
      </c>
      <c r="K44" s="50">
        <f>K42-K43</f>
        <v>717059</v>
      </c>
      <c r="L44" s="50">
        <f>L42-L43</f>
        <v>1402921</v>
      </c>
      <c r="M44" s="50">
        <v>693796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0">
        <f>IF(J42&gt;J43,J42-J43,0)</f>
        <v>2492744</v>
      </c>
      <c r="K45" s="50">
        <f>IF(K42&gt;K43,K42-K43,0)</f>
        <v>717059</v>
      </c>
      <c r="L45" s="50">
        <f>IF(L42&gt;L43,L42-L43,0)</f>
        <v>1402921</v>
      </c>
      <c r="M45" s="50">
        <f>IF(M42&gt;M43,M42-M43,0)</f>
        <v>693796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/>
      <c r="M47" s="7"/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2492744</v>
      </c>
      <c r="K48" s="50">
        <f>K44-K47</f>
        <v>717059</v>
      </c>
      <c r="L48" s="50">
        <f>L44-L47</f>
        <v>1402921</v>
      </c>
      <c r="M48" s="50">
        <f>M44-M47</f>
        <v>693796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2492744</v>
      </c>
      <c r="K49" s="50">
        <f>IF(K48&gt;0,K48,0)</f>
        <v>717059</v>
      </c>
      <c r="L49" s="50">
        <f>IF(L48&gt;0,L48,0)</f>
        <v>1402921</v>
      </c>
      <c r="M49" s="50">
        <f>IF(M48&gt;0,M48,0)</f>
        <v>693796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6" t="s">
        <v>311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v>2492744</v>
      </c>
      <c r="K56" s="6">
        <v>717059</v>
      </c>
      <c r="L56" s="6">
        <v>1402921</v>
      </c>
      <c r="M56" s="6">
        <v>693796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/>
      <c r="K57" s="50"/>
      <c r="L57" s="50"/>
      <c r="M57" s="50"/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/>
      <c r="K59" s="7"/>
      <c r="L59" s="7"/>
      <c r="M59" s="7"/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/>
      <c r="K60" s="7"/>
      <c r="L60" s="7"/>
      <c r="M60" s="7"/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/>
      <c r="K65" s="7"/>
      <c r="L65" s="7"/>
      <c r="M65" s="7"/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2492744</v>
      </c>
      <c r="K67" s="58">
        <f>K56+K66</f>
        <v>717059</v>
      </c>
      <c r="L67" s="58">
        <f>L56+L66</f>
        <v>1402921</v>
      </c>
      <c r="M67" s="58">
        <f>M56+M66</f>
        <v>693796</v>
      </c>
    </row>
    <row r="68" spans="1:13" ht="12.75" customHeight="1">
      <c r="A68" s="250" t="s">
        <v>312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L53" sqref="L5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377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368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317</v>
      </c>
      <c r="K4" s="64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282</v>
      </c>
      <c r="K5" s="66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792398</v>
      </c>
      <c r="K7" s="7">
        <v>1402921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1784759</v>
      </c>
      <c r="K8" s="7">
        <v>1336857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1839531</v>
      </c>
      <c r="K9" s="7">
        <v>3112402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68290</v>
      </c>
      <c r="K10" s="7">
        <v>315512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>
        <v>420816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/>
      <c r="K12" s="7">
        <v>116288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1">
        <f>SUM(J7:J12)</f>
        <v>4484978</v>
      </c>
      <c r="K13" s="50">
        <f>SUM(K7:K12)</f>
        <v>6704796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3029775</v>
      </c>
      <c r="K15" s="7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296564</v>
      </c>
      <c r="K16" s="7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5999</v>
      </c>
      <c r="K17" s="7"/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1">
        <f>SUM(J14:J17)</f>
        <v>3332338</v>
      </c>
      <c r="K18" s="50">
        <f>SUM(K14:K17)</f>
        <v>0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IF(J13&gt;J18,J13-J18,0)</f>
        <v>1152640</v>
      </c>
      <c r="K19" s="50">
        <f>IF(K13&gt;K18,K13-K18,0)</f>
        <v>6704796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227081</v>
      </c>
      <c r="K22" s="7">
        <v>15000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308200</v>
      </c>
      <c r="K26" s="7"/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1">
        <f>SUM(J22:J26)</f>
        <v>535281</v>
      </c>
      <c r="K27" s="50">
        <f>SUM(K22:K26)</f>
        <v>15000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327891</v>
      </c>
      <c r="K28" s="7">
        <v>173334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1450766</v>
      </c>
      <c r="K30" s="7">
        <v>3391365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1">
        <f>SUM(J28:J30)</f>
        <v>1778657</v>
      </c>
      <c r="K31" s="50">
        <f>SUM(K28:K30)</f>
        <v>3564699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IF(J31&gt;J27,J31-J27,0)</f>
        <v>1243376</v>
      </c>
      <c r="K33" s="50">
        <f>IF(K31&gt;K27,K31-K27,0)</f>
        <v>3549699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117383</v>
      </c>
      <c r="K36" s="7">
        <v>5012785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59321</v>
      </c>
      <c r="K37" s="7">
        <v>2557334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1">
        <f>SUM(J35:J37)</f>
        <v>176704</v>
      </c>
      <c r="K38" s="50">
        <f>SUM(K35:K37)</f>
        <v>7570119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>
        <v>2363386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1">
        <f>SUM(J39:J43)</f>
        <v>0</v>
      </c>
      <c r="K44" s="50">
        <f>K39+K40+K41+K42+K43</f>
        <v>2363386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IF(J38&gt;J44,J38-J44,0)</f>
        <v>176704</v>
      </c>
      <c r="K45" s="50">
        <f>IF(K38&gt;K44,K38-K44,0)</f>
        <v>5206733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1">
        <f>IF(J19-J20+J32-J33+J45-J46&gt;0,J19-J20+J32-J33+J45-J46,0)</f>
        <v>85968</v>
      </c>
      <c r="K47" s="50">
        <f>IF(K19-K20+K32-K33+K45-K46&gt;0,K19-K20+K32-K33+K45-K46,0)</f>
        <v>8361830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19485</v>
      </c>
      <c r="K49" s="7">
        <v>105453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85968</v>
      </c>
      <c r="K50" s="7">
        <v>8361830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2">
        <f>J49+J50-J51</f>
        <v>105453</v>
      </c>
      <c r="K52" s="58">
        <f>K49+K50</f>
        <v>8467283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J2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317</v>
      </c>
      <c r="K4" s="64" t="s">
        <v>318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9">
        <v>2</v>
      </c>
      <c r="J5" s="70" t="s">
        <v>282</v>
      </c>
      <c r="K5" s="70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/>
      <c r="K12" s="50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/>
      <c r="K19" s="50">
        <f>SUM(K13:K18)</f>
        <v>0</v>
      </c>
    </row>
    <row r="20" spans="1:11" ht="12.75">
      <c r="A20" s="21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1"/>
      <c r="K20" s="50">
        <f>IF(K12&gt;K19,K12-K19,0)</f>
        <v>0</v>
      </c>
    </row>
    <row r="21" spans="1:11" ht="12.75">
      <c r="A21" s="229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319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320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B2">
      <selection activeCell="K21" sqref="K2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0" width="9.140625" style="73" customWidth="1"/>
    <col min="11" max="11" width="15.8515625" style="73" bestFit="1" customWidth="1"/>
    <col min="12" max="16384" width="9.140625" style="73" customWidth="1"/>
  </cols>
  <sheetData>
    <row r="1" spans="1:12" ht="12.75">
      <c r="A1" s="294" t="s">
        <v>280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2"/>
    </row>
    <row r="2" spans="1:12" ht="15">
      <c r="A2" s="39"/>
      <c r="B2" s="71"/>
      <c r="C2" s="279" t="s">
        <v>281</v>
      </c>
      <c r="D2" s="279"/>
      <c r="E2" s="74">
        <v>42736</v>
      </c>
      <c r="F2" s="40" t="s">
        <v>250</v>
      </c>
      <c r="G2" s="280" t="s">
        <v>378</v>
      </c>
      <c r="H2" s="281"/>
      <c r="I2" s="71"/>
      <c r="J2" s="71"/>
      <c r="K2" s="71"/>
      <c r="L2" s="75"/>
    </row>
    <row r="3" spans="1:11" ht="21.75">
      <c r="A3" s="282" t="s">
        <v>59</v>
      </c>
      <c r="B3" s="282"/>
      <c r="C3" s="282"/>
      <c r="D3" s="282"/>
      <c r="E3" s="282"/>
      <c r="F3" s="282"/>
      <c r="G3" s="282"/>
      <c r="H3" s="282"/>
      <c r="I3" s="78" t="s">
        <v>304</v>
      </c>
      <c r="J3" s="79" t="s">
        <v>150</v>
      </c>
      <c r="K3" s="79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1">
        <v>2</v>
      </c>
      <c r="J4" s="80" t="s">
        <v>282</v>
      </c>
      <c r="K4" s="80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33513861</v>
      </c>
      <c r="K5" s="42">
        <v>33493350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1673668</v>
      </c>
      <c r="K6" s="43">
        <v>1673668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41">
        <v>3</v>
      </c>
      <c r="J7" s="43"/>
      <c r="K7" s="43"/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-18268156</v>
      </c>
      <c r="K8" s="43">
        <v>-17246485</v>
      </c>
    </row>
    <row r="9" spans="1:11" ht="12.75">
      <c r="A9" s="284" t="s">
        <v>288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792398</v>
      </c>
      <c r="K9" s="43">
        <v>1402921</v>
      </c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/>
      <c r="K10" s="43"/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/>
      <c r="K11" s="43"/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/>
      <c r="K12" s="43"/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/>
      <c r="K13" s="43"/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6">
        <f>SUM(J5:J13)</f>
        <v>17711771</v>
      </c>
      <c r="K14" s="76">
        <f>SUM(K5:K13)</f>
        <v>19323454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/>
      <c r="K15" s="43"/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/>
      <c r="K16" s="43"/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/>
      <c r="K17" s="43"/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/>
      <c r="K18" s="43"/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/>
      <c r="K19" s="43"/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>
        <v>792398</v>
      </c>
      <c r="K20" s="43">
        <v>1402921</v>
      </c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7">
        <f>SUM(J15:J20)</f>
        <v>792398</v>
      </c>
      <c r="K21" s="77">
        <f>SUM(K15:K20)</f>
        <v>1402921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44">
        <v>18</v>
      </c>
      <c r="J23" s="42"/>
      <c r="K23" s="42"/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5">
        <v>19</v>
      </c>
      <c r="J24" s="77"/>
      <c r="K24" s="77"/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110" zoomScaleSheetLayoutView="110" zoomScalePageLayoutView="0" workbookViewId="0" topLeftCell="A7">
      <selection activeCell="A12" sqref="A12"/>
    </sheetView>
  </sheetViews>
  <sheetFormatPr defaultColWidth="9.140625" defaultRowHeight="12.75"/>
  <cols>
    <col min="1" max="1" width="8.8515625" style="0" customWidth="1"/>
    <col min="8" max="8" width="13.140625" style="0" customWidth="1"/>
    <col min="9" max="9" width="19.8515625" style="0" customWidth="1"/>
    <col min="10" max="10" width="11.28125" style="0" customWidth="1"/>
  </cols>
  <sheetData>
    <row r="1" spans="1:10" ht="12.75">
      <c r="A1" s="300" t="s">
        <v>337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>
      <c r="A2" s="126" t="s">
        <v>338</v>
      </c>
      <c r="B2" s="126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301" t="s">
        <v>339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2.75" customHeight="1">
      <c r="A4" s="128" t="s">
        <v>340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 t="s">
        <v>341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 t="s">
        <v>342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 t="s">
        <v>380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 t="s">
        <v>343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 t="s">
        <v>344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>
      <c r="A10" s="128" t="s">
        <v>345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28" t="s">
        <v>346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128" t="s">
        <v>381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347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8" t="s">
        <v>348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2.75">
      <c r="A18" s="128" t="s">
        <v>379</v>
      </c>
      <c r="B18" s="128"/>
      <c r="C18" s="128"/>
      <c r="D18" s="128"/>
      <c r="E18" s="128"/>
      <c r="F18" s="128"/>
      <c r="G18" s="128"/>
      <c r="H18" s="128"/>
      <c r="I18" s="129"/>
      <c r="J18" s="128"/>
    </row>
    <row r="19" spans="1:10" ht="12.75">
      <c r="A19" s="128"/>
      <c r="B19" s="128"/>
      <c r="C19" s="128"/>
      <c r="D19" s="128"/>
      <c r="E19" s="128"/>
      <c r="F19" s="128"/>
      <c r="G19" s="128"/>
      <c r="H19" s="128"/>
      <c r="I19" s="129"/>
      <c r="J19" s="128"/>
    </row>
    <row r="20" spans="1:10" ht="12.75">
      <c r="A20" s="128"/>
      <c r="B20" s="128"/>
      <c r="C20" s="128"/>
      <c r="D20" s="128"/>
      <c r="E20" s="128" t="s">
        <v>349</v>
      </c>
      <c r="F20" s="128"/>
      <c r="G20" s="128" t="s">
        <v>350</v>
      </c>
      <c r="H20" s="128"/>
      <c r="I20" s="128"/>
      <c r="J20" s="128"/>
    </row>
    <row r="21" spans="1:10" ht="12.75">
      <c r="A21" s="128" t="s">
        <v>351</v>
      </c>
      <c r="B21" s="128"/>
      <c r="C21" s="128"/>
      <c r="D21" s="128"/>
      <c r="E21" s="130">
        <v>604027</v>
      </c>
      <c r="F21" s="128"/>
      <c r="G21" s="128">
        <v>90.23</v>
      </c>
      <c r="H21" s="128"/>
      <c r="I21" s="128"/>
      <c r="J21" s="128"/>
    </row>
    <row r="22" spans="1:10" ht="12.75">
      <c r="A22" s="131" t="s">
        <v>352</v>
      </c>
      <c r="B22" s="132"/>
      <c r="C22" s="132"/>
      <c r="D22" s="132"/>
      <c r="E22" s="133">
        <v>15294</v>
      </c>
      <c r="F22" s="132"/>
      <c r="G22" s="128">
        <v>2.28</v>
      </c>
      <c r="H22" s="132"/>
      <c r="I22" s="132"/>
      <c r="J22" s="132"/>
    </row>
    <row r="23" spans="1:10" ht="12.75">
      <c r="A23" s="131" t="s">
        <v>353</v>
      </c>
      <c r="B23" s="132"/>
      <c r="C23" s="132"/>
      <c r="D23" s="133"/>
      <c r="E23" s="134">
        <v>3539</v>
      </c>
      <c r="F23" s="132" t="s">
        <v>354</v>
      </c>
      <c r="G23" s="128">
        <v>0.53</v>
      </c>
      <c r="H23" s="132"/>
      <c r="I23" s="132"/>
      <c r="J23" s="132"/>
    </row>
    <row r="24" spans="1:10" ht="12.75">
      <c r="A24" s="131" t="s">
        <v>355</v>
      </c>
      <c r="B24" s="132"/>
      <c r="C24" s="132"/>
      <c r="D24" s="133"/>
      <c r="E24" s="134">
        <v>515</v>
      </c>
      <c r="F24" s="132" t="s">
        <v>354</v>
      </c>
      <c r="G24" s="128">
        <v>0.08</v>
      </c>
      <c r="H24" s="132"/>
      <c r="I24" s="132"/>
      <c r="J24" s="132"/>
    </row>
    <row r="25" spans="1:10" ht="12.75">
      <c r="A25" s="131" t="s">
        <v>356</v>
      </c>
      <c r="B25" s="132"/>
      <c r="C25" s="132"/>
      <c r="D25" s="132"/>
      <c r="E25" s="134">
        <v>46092</v>
      </c>
      <c r="F25" s="132"/>
      <c r="G25" s="128">
        <v>6.88</v>
      </c>
      <c r="H25" s="132"/>
      <c r="I25" s="132"/>
      <c r="J25" s="132"/>
    </row>
    <row r="26" spans="1:10" ht="12.75">
      <c r="A26" s="132"/>
      <c r="B26" s="132"/>
      <c r="C26" s="132"/>
      <c r="D26" s="132"/>
      <c r="E26" s="133">
        <f>SUM(E21:E25)</f>
        <v>669467</v>
      </c>
      <c r="F26" s="132"/>
      <c r="G26" s="132">
        <f>SUM(G21:G25)</f>
        <v>100</v>
      </c>
      <c r="H26" s="132"/>
      <c r="I26" s="132"/>
      <c r="J26" s="132"/>
    </row>
    <row r="27" spans="1:10" ht="12.75">
      <c r="A27" s="131" t="s">
        <v>357</v>
      </c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12.75">
      <c r="A29" s="131" t="s">
        <v>371</v>
      </c>
      <c r="B29" s="132"/>
      <c r="C29" s="132" t="s">
        <v>358</v>
      </c>
      <c r="D29" s="132"/>
      <c r="E29" s="132"/>
      <c r="F29" s="132"/>
      <c r="G29" s="132"/>
      <c r="H29" s="132"/>
      <c r="I29" s="132"/>
      <c r="J29" s="132"/>
    </row>
    <row r="30" spans="1:10" ht="12.75">
      <c r="A30" s="132" t="s">
        <v>359</v>
      </c>
      <c r="B30" s="132"/>
      <c r="C30" s="132" t="s">
        <v>360</v>
      </c>
      <c r="D30" s="132"/>
      <c r="E30" s="132"/>
      <c r="F30" s="132"/>
      <c r="G30" s="132"/>
      <c r="H30" s="132"/>
      <c r="I30" s="132"/>
      <c r="J30" s="132"/>
    </row>
    <row r="31" spans="1:10" ht="12.75">
      <c r="A31" s="131" t="s">
        <v>359</v>
      </c>
      <c r="B31" s="132"/>
      <c r="C31" s="132" t="s">
        <v>361</v>
      </c>
      <c r="D31" s="132"/>
      <c r="E31" s="132"/>
      <c r="F31" s="132"/>
      <c r="G31" s="132"/>
      <c r="H31" s="132"/>
      <c r="I31" s="132"/>
      <c r="J31" s="132"/>
    </row>
    <row r="32" spans="1:10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2.75">
      <c r="A33" s="131" t="s">
        <v>374</v>
      </c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2.75">
      <c r="A34" s="131" t="s">
        <v>372</v>
      </c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2.75">
      <c r="A35" s="131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12.75">
      <c r="A36" s="135" t="s">
        <v>362</v>
      </c>
      <c r="B36" s="135"/>
      <c r="C36" s="135"/>
      <c r="D36" s="135"/>
      <c r="E36" s="135"/>
      <c r="F36" s="135"/>
      <c r="G36" s="132"/>
      <c r="H36" s="132"/>
      <c r="I36" s="132"/>
      <c r="J36" s="132"/>
    </row>
    <row r="37" spans="1:10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0" ht="12.75">
      <c r="A38" s="132" t="s">
        <v>363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ht="12.75">
      <c r="A39" s="132" t="s">
        <v>373</v>
      </c>
      <c r="B39" s="132"/>
      <c r="C39" s="132"/>
      <c r="D39" s="132"/>
      <c r="E39" s="132"/>
      <c r="F39" s="132"/>
      <c r="G39" s="132"/>
      <c r="H39" s="132"/>
      <c r="I39" s="132"/>
      <c r="J39" s="132"/>
    </row>
    <row r="40" spans="1:10" ht="12.75">
      <c r="A40" s="132" t="s">
        <v>364</v>
      </c>
      <c r="B40" s="132"/>
      <c r="C40" s="132"/>
      <c r="D40" s="132"/>
      <c r="E40" s="132"/>
      <c r="F40" s="132"/>
      <c r="G40" s="132"/>
      <c r="H40" s="132"/>
      <c r="I40" s="132"/>
      <c r="J40" s="132"/>
    </row>
    <row r="41" spans="1:10" ht="12.75">
      <c r="A41" s="132" t="s">
        <v>365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12.75">
      <c r="A42" s="132"/>
      <c r="B42" s="132"/>
      <c r="C42" s="132"/>
      <c r="D42" s="132"/>
      <c r="E42" s="132"/>
      <c r="F42" s="132"/>
      <c r="G42" s="132"/>
      <c r="H42" s="132"/>
      <c r="I42" s="132"/>
      <c r="J42" s="132"/>
    </row>
    <row r="43" spans="1:10" ht="12.75">
      <c r="A43" s="132"/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ht="12.75">
      <c r="A44" s="132"/>
      <c r="B44" s="132"/>
      <c r="C44" s="132"/>
      <c r="D44" s="132"/>
      <c r="E44" s="132"/>
      <c r="F44" s="132"/>
      <c r="G44" s="132"/>
      <c r="H44" s="132"/>
      <c r="I44" s="132"/>
      <c r="J44" s="13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MIRA</cp:lastModifiedBy>
  <cp:lastPrinted>2017-10-27T12:02:36Z</cp:lastPrinted>
  <dcterms:created xsi:type="dcterms:W3CDTF">2008-10-17T11:51:54Z</dcterms:created>
  <dcterms:modified xsi:type="dcterms:W3CDTF">2017-10-27T13:09:19Z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