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<sst xmlns="http://schemas.openxmlformats.org/spreadsheetml/2006/main" count="392" uniqueCount="345">
  <si>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</si>
  <si>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</si>
  <si>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</si>
  <si>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</si>
  <si>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</si>
  <si>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</si>
  <si>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</si>
  <si>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</si>
  <si>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</si>
  <si>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</si>
  <si>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</si>
  <si>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</si>
  <si>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</si>
  <si>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</si>
  <si>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</si>
  <si>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</si>
  <si>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</si>
  <si>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</si>
  <si>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</si>
  <si>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</si>
  <si>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</si>
  <si>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</si>
  <si>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</si>
  <si>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</si>
  <si>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</si>
  <si>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</si>
  <si>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</si>
  <si>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</si>
  <si>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</si>
  <si>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</si>
  <si>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</si>
  <si>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</si>
  <si>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</si>
  <si>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</si>
  <si>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</si>
  <si>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</si>
  <si>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</si>
  <si>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</si>
  <si>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</si>
  <si>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</si>
  <si>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</si>
  <si>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</si>
  <si>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</si>
  <si>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</si>
  <si>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</si>
  <si>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</si>
  <si>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</si>
  <si>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</si>
  <si>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</si>
  <si>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</si>
  <si>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</si>
  <si>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</si>
  <si>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</si>
  <si>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</si>
  <si>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</si>
  <si>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</si>
  <si>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</si>
  <si>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</si>
  <si>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</si>
  <si>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</si>
  <si>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</si>
  <si>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</si>
  <si>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</si>
  <si>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</si>
  <si>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</si>
  <si>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</si>
  <si>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</si>
  <si>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</si>
  <si>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</si>
  <si>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</si>
  <si>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</si>
  <si>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</si>
  <si>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</si>
  <si>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</si>
  <si>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</si>
  <si>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</si>
  <si>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</si>
  <si>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</si>
  <si>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</si>
  <si>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</si>
  <si>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</si>
  <si>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</si>
  <si>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</si>
  <si>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</si>
  <si>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</si>
  <si>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</si>
  <si>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</si>
  <si>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</si>
  <si>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</si>
  <si>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</si>
  <si>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</si>
  <si>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</si>
  <si>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</si>
  <si>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</si>
  <si>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</si>
  <si>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</si>
  <si>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</si>
  <si>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</si>
  <si>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</si>
  <si>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</si>
  <si>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</si>
  <si>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</si>
  <si>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</si>
  <si>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</si>
  <si>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</si>
  <si>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</si>
  <si>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</si>
  <si>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</si>
  <si>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</si>
  <si>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</si>
  <si>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</si>
  <si>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</si>
  <si>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</si>
  <si>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</si>
  <si>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</si>
  <si>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</si>
  <si>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</si>
  <si>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</si>
  <si>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</si>
  <si>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</si>
  <si>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</si>
  <si>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</si>
  <si>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</si>
  <si>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</si>
  <si>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</si>
  <si>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</si>
  <si>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</si>
  <si>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</si>
  <si>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</si>
  <si>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</si>
  <si>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</si>
  <si>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</si>
  <si>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</si>
  <si>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</si>
  <si>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</si>
  <si>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</si>
  <si>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</si>
  <si>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</si>
  <si>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</si>
  <si>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</si>
  <si>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</si>
  <si>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</si>
  <si>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</si>
  <si>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</si>
  <si>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</si>
  <si>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</si>
  <si>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</si>
  <si>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</si>
  <si>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</si>
  <si>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</si>
  <si>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</si>
  <si>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</si>
  <si>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</si>
  <si>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</si>
  <si>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</si>
  <si>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</si>
  <si>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</si>
  <si>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</si>
  <si>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</si>
  <si>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</si>
  <si>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</si>
  <si>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</si>
  <si>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</si>
  <si>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</si>
  <si>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</si>
  <si>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</si>
  <si>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</si>
  <si>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</si>
  <si>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</si>
  <si>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</si>
  <si>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</si>
  <si>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</si>
  <si>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</si>
  <si>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</si>
  <si>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</si>
  <si>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</si>
  <si>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</si>
  <si>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</si>
  <si>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</si>
  <si>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</si>
  <si>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</si>
  <si>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</si>
  <si>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</si>
  <si>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</si>
  <si>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</si>
  <si>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</si>
  <si>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</si>
  <si>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</si>
  <si>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</si>
  <si>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</si>
  <si>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</si>
  <si>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</si>
  <si>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</si>
  <si>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</si>
  <si>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</si>
  <si>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</si>
  <si>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</si>
  <si>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</si>
  <si>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</si>
  <si>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</si>
  <si>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</si>
  <si>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</si>
  <si>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</si>
  <si>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</si>
  <si>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</si>
  <si>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</si>
  <si>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</si>
  <si>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</si>
  <si>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</si>
  <si>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</si>
  <si>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</si>
  <si>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</si>
  <si>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</si>
  <si>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</si>
  <si>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</si>
  <si>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</si>
  <si>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</si>
  <si>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</si>
  <si>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</si>
  <si>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</si>
  <si>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</si>
  <si>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</si>
  <si>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</si>
  <si>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</si>
  <si>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</si>
  <si>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</si>
  <si>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</si>
  <si>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</si>
  <si>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</si>
  <si>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</si>
  <si>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</si>
  <si>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</si>
  <si>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</si>
  <si>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</si>
  <si>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</si>
  <si>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</si>
  <si>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</si>
  <si>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</si>
  <si>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</si>
  <si>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</si>
  <si>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</si>
  <si>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</si>
  <si>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</si>
  <si>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</si>
  <si>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</si>
  <si>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</si>
  <si>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</si>
  <si>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</si>
  <si>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</si>
  <si>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</si>
  <si>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</si>
  <si>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</si>
  <si>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</si>
  <si>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</si>
  <si>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</si>
  <si>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</si>
  <si>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</si>
  <si>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</si>
  <si>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</si>
  <si>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</si>
  <si>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</si>
  <si>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</si>
  <si>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</si>
  <si>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</si>
  <si>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</si>
  <si>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</si>
  <si>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</si>
  <si>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</si>
  <si>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</si>
  <si>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</si>
  <si>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</si>
  <si>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</si>
  <si>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</si>
  <si>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</si>
  <si>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</si>
  <si>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</si>
  <si>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</si>
  <si>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</si>
  <si>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</si>
  <si>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</si>
  <si>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</si>
  <si>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</si>
  <si>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</si>
  <si>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</si>
  <si>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</si>
  <si>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</si>
  <si>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</si>
  <si>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</si>
  <si>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</si>
  <si>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</si>
  <si>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</si>
  <si>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</si>
  <si>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</si>
  <si>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</si>
  <si>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</si>
  <si>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</si>
  <si>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</si>
  <si>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</si>
  <si>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</si>
  <si>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</si>
  <si>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</si>
  <si>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</si>
  <si>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</si>
  <si>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</si>
  <si>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</si>
  <si>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</si>
  <si>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</si>
  <si>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</si>
  <si>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</si>
  <si>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</si>
  <si>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</si>
  <si>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</si>
  <si>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</si>
  <si>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</si>
  <si>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</si>
  <si>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</si>
  <si>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</si>
  <si>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</si>
  <si>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</si>
  <si>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</si>
  <si>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</si>
  <si>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</si>
  <si>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</si>
  <si>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</si>
  <si>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03125050</t>
  </si>
  <si>
    <t>060012593</t>
  </si>
  <si>
    <t>57001982985</t>
  </si>
  <si>
    <t>KOTEKS d.d.</t>
  </si>
  <si>
    <t>Kralja Zvonimira 14</t>
  </si>
  <si>
    <t>kuprava@koteks.hr</t>
  </si>
  <si>
    <t>www.koteks.hr</t>
  </si>
  <si>
    <t>SPLIT</t>
  </si>
  <si>
    <t>SPLITSKO-DALMATINSKA</t>
  </si>
  <si>
    <t>NE</t>
  </si>
  <si>
    <t>4719</t>
  </si>
  <si>
    <t>MIRA RUBIĆ</t>
  </si>
  <si>
    <t>021-382 385</t>
  </si>
  <si>
    <t>021 382 235</t>
  </si>
  <si>
    <t>racunovodstvo@koteks.hr</t>
  </si>
  <si>
    <t>IGOR SAPUNAR</t>
  </si>
  <si>
    <t>Obveznik: __koteks dd___________________________________________________________</t>
  </si>
  <si>
    <t>KOTEKS D.D.</t>
  </si>
  <si>
    <t>stanje na dan 31.12.2017.____.</t>
  </si>
  <si>
    <t xml:space="preserve">01.01.2017.do 31.12.2017. </t>
  </si>
  <si>
    <t>01.01.2017.DO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</si>
</sst>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G26" sqref="G26:H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21000</v>
      </c>
      <c r="D14" s="164"/>
      <c r="E14" s="31"/>
      <c r="F14" s="139"/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328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329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330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409</v>
      </c>
      <c r="D22" s="139" t="s">
        <v>331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17</v>
      </c>
      <c r="D24" s="139" t="s">
        <v>332</v>
      </c>
      <c r="E24" s="158"/>
      <c r="F24" s="158"/>
      <c r="G24" s="159"/>
      <c r="H24" s="38" t="s">
        <v>270</v>
      </c>
      <c r="I24" s="48">
        <v>12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333</v>
      </c>
      <c r="D26" s="50"/>
      <c r="E26" s="22"/>
      <c r="F26" s="51"/>
      <c r="G26" s="125" t="s">
        <v>273</v>
      </c>
      <c r="H26" s="126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335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336</v>
      </c>
      <c r="D48" s="123"/>
      <c r="E48" s="124"/>
      <c r="F48" s="32"/>
      <c r="G48" s="38" t="s">
        <v>281</v>
      </c>
      <c r="H48" s="127" t="s">
        <v>337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338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339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0">
      <selection activeCell="K111" sqref="K111"/>
    </sheetView>
  </sheetViews>
  <sheetFormatPr defaultColWidth="9.140625" defaultRowHeight="12.75"/>
  <cols>
    <col min="10" max="10" width="10.28125" style="0" customWidth="1"/>
    <col min="11" max="11" width="11.0039062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340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19862749</v>
      </c>
      <c r="K9" s="12">
        <f>K10+K17+K27+K36+K40</f>
        <v>15637690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/>
      <c r="K12" s="13"/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19480921</v>
      </c>
      <c r="K17" s="12">
        <f>SUM(K18:K26)</f>
        <v>14468237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7062771</v>
      </c>
      <c r="K18" s="13">
        <v>6885242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12143878</v>
      </c>
      <c r="K19" s="13">
        <v>6364110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/>
      <c r="K20" s="13"/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274272</v>
      </c>
      <c r="K21" s="13">
        <v>1218885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/>
      <c r="K24" s="13"/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105890</v>
      </c>
      <c r="K27" s="12">
        <f>SUM(K28:K35)</f>
        <v>103270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27320</v>
      </c>
      <c r="K28" s="13">
        <v>27320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78570</v>
      </c>
      <c r="K34" s="13">
        <v>75950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275938</v>
      </c>
      <c r="K36" s="12">
        <f>SUM(K37:K39)</f>
        <v>1066183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/>
      <c r="K38" s="13"/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>
        <v>275938</v>
      </c>
      <c r="K39" s="13">
        <v>1066183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21478349</v>
      </c>
      <c r="K41" s="12">
        <f>K42+K50+K57+K65</f>
        <v>37792174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2661088</v>
      </c>
      <c r="K42" s="12">
        <f>SUM(K43:K49)</f>
        <v>2116650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/>
      <c r="K43" s="13"/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2661088</v>
      </c>
      <c r="K46" s="13">
        <v>2116650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5626853</v>
      </c>
      <c r="K50" s="12">
        <f>SUM(K51:K56)</f>
        <v>12407960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>
        <v>69945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5475229</v>
      </c>
      <c r="K52" s="13">
        <v>12337535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/>
      <c r="K54" s="13"/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1624</v>
      </c>
      <c r="K55" s="13">
        <v>480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150000</v>
      </c>
      <c r="K56" s="13">
        <v>0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13130402</v>
      </c>
      <c r="K57" s="12">
        <f>SUM(K58:K64)</f>
        <v>18505644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775333</v>
      </c>
      <c r="K59" s="13">
        <v>1462000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/>
      <c r="K63" s="13"/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12355069</v>
      </c>
      <c r="K64" s="13">
        <v>17043644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60006</v>
      </c>
      <c r="K65" s="13">
        <v>4761920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393004</v>
      </c>
      <c r="K66" s="13">
        <v>174851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41734102</v>
      </c>
      <c r="K67" s="12">
        <f>K8+K9+K41+K66</f>
        <v>53604715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49640</v>
      </c>
      <c r="K68" s="14">
        <v>49640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20805388</v>
      </c>
      <c r="K70" s="20">
        <f>K71+K72+K73+K79+K80+K83+K86</f>
        <v>29308242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33473350</v>
      </c>
      <c r="K71" s="13">
        <v>33473350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1673668</v>
      </c>
      <c r="K72" s="13">
        <v>1673668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/>
      <c r="K74" s="13"/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/>
      <c r="K75" s="13"/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/>
      <c r="K76" s="13"/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/>
      <c r="K78" s="13"/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/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-14788556</v>
      </c>
      <c r="K80" s="12">
        <f>K81-K82</f>
        <v>-14341630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/>
      <c r="K81" s="13"/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14788556</v>
      </c>
      <c r="K82" s="13">
        <v>14341630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446926</v>
      </c>
      <c r="K83" s="12">
        <f>K84-K85</f>
        <v>8502854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446926</v>
      </c>
      <c r="K84" s="13">
        <v>8502854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J99</f>
        <v>1068331</v>
      </c>
      <c r="K91" s="12">
        <f>SUM(K92:K100)</f>
        <v>1108100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/>
      <c r="K94" s="13"/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1068331</v>
      </c>
      <c r="K99" s="13">
        <v>1108100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19860383</v>
      </c>
      <c r="K101" s="12">
        <f>SUM(K102:K113)</f>
        <v>22245626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11776552</v>
      </c>
      <c r="K103" s="13">
        <v>12413794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/>
      <c r="K104" s="13"/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81751</v>
      </c>
      <c r="K105" s="13">
        <v>0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5140786</v>
      </c>
      <c r="K106" s="13">
        <v>5669766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59018</v>
      </c>
      <c r="K109" s="13">
        <v>56022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283524</v>
      </c>
      <c r="K110" s="13">
        <v>2396032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2518752</v>
      </c>
      <c r="K113" s="13">
        <v>1710012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/>
      <c r="K114" s="13">
        <v>942747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41734102</v>
      </c>
      <c r="K115" s="12">
        <f>K70+K87+K91+K101+K114</f>
        <v>53604715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49640</v>
      </c>
      <c r="K116" s="14">
        <v>49640</v>
      </c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51">
      <selection activeCell="K67" sqref="K67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341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8778601</v>
      </c>
      <c r="K7" s="20">
        <f>SUM(K8:K9)</f>
        <v>35553986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8735656</v>
      </c>
      <c r="K8" s="13">
        <v>35516580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42945</v>
      </c>
      <c r="K9" s="13">
        <v>37406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11080929</v>
      </c>
      <c r="K10" s="12">
        <f>K11+K12+K16+K20+K21+K22+K25+K26</f>
        <v>12982063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6535621</v>
      </c>
      <c r="K12" s="12">
        <f>SUM(K13:K15)</f>
        <v>6104493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1725624</v>
      </c>
      <c r="K13" s="13">
        <v>1270390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1193269</v>
      </c>
      <c r="K14" s="13">
        <v>1136319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3616728</v>
      </c>
      <c r="K15" s="13">
        <v>3697784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1065980</v>
      </c>
      <c r="K16" s="12">
        <f>SUM(K17:K19)</f>
        <v>1056985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650526</v>
      </c>
      <c r="K17" s="13">
        <v>648167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259013</v>
      </c>
      <c r="K18" s="13">
        <v>253541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156441</v>
      </c>
      <c r="K19" s="13">
        <v>155277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1536224</v>
      </c>
      <c r="K20" s="13">
        <v>1503026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637916</v>
      </c>
      <c r="K21" s="13">
        <v>581753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3598929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>
        <v>0</v>
      </c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0</v>
      </c>
      <c r="K24" s="13">
        <v>3598929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1305188</v>
      </c>
      <c r="K26" s="13">
        <v>136877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3618414</v>
      </c>
      <c r="K27" s="12">
        <f>SUM(K28:K32)</f>
        <v>577873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13904</v>
      </c>
      <c r="K28" s="13">
        <v>59261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348812</v>
      </c>
      <c r="K29" s="13">
        <v>446948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3255698</v>
      </c>
      <c r="K32" s="13">
        <v>71664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869160</v>
      </c>
      <c r="K33" s="12">
        <f>SUM(K34:K37)</f>
        <v>12739470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/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835578</v>
      </c>
      <c r="K35" s="13">
        <v>649868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33582</v>
      </c>
      <c r="K37" s="13">
        <v>12089602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12397015</v>
      </c>
      <c r="K42" s="12">
        <f>K7+K27+K38+K40</f>
        <v>36131859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11950089</v>
      </c>
      <c r="K43" s="12">
        <f>K10+K33+K39+K41</f>
        <v>25721533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446926</v>
      </c>
      <c r="K44" s="12">
        <f>K42-K43</f>
        <v>10410326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446926</v>
      </c>
      <c r="K45" s="12">
        <f>IF(K42&gt;K43,K42-K43,0)</f>
        <v>10410326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/>
      <c r="K47" s="13">
        <v>1907472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446926</v>
      </c>
      <c r="K48" s="12">
        <f>K44-K47</f>
        <v>8502854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446926</v>
      </c>
      <c r="K49" s="12">
        <f>IF(K48&gt;0,K48,0)</f>
        <v>8502854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446926</v>
      </c>
      <c r="K56" s="11">
        <v>8502854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446926</v>
      </c>
      <c r="K67" s="18">
        <f>K56+K66</f>
        <v>8502854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3">
      <selection activeCell="K52" sqref="K52"/>
    </sheetView>
  </sheetViews>
  <sheetFormatPr defaultColWidth="9.140625" defaultRowHeight="12.75"/>
  <cols>
    <col min="8" max="8" width="0.13671875" style="0" customWidth="1"/>
    <col min="11" max="11" width="11.7109375" style="0" bestFit="1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344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341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446926</v>
      </c>
      <c r="K8" s="13">
        <v>10410326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1536224</v>
      </c>
      <c r="K9" s="13">
        <v>1503026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1833932</v>
      </c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>
        <v>544438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68290</v>
      </c>
      <c r="K13" s="13">
        <v>1160900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3885372</v>
      </c>
      <c r="K14" s="12">
        <f>SUM(K8:K13)</f>
        <v>13618690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2830741</v>
      </c>
      <c r="K15" s="13">
        <v>159471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>
        <v>6781107</v>
      </c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140221</v>
      </c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2970962</v>
      </c>
      <c r="K19" s="12">
        <f>SUM(K15:K18)</f>
        <v>6940578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914410</v>
      </c>
      <c r="K20" s="12">
        <f>IF(K14&gt;K19,K14-K19,0)</f>
        <v>6678112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12083</v>
      </c>
      <c r="K23" s="13">
        <v>3512278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308200</v>
      </c>
      <c r="K27" s="13"/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320283</v>
      </c>
      <c r="K28" s="12">
        <f>SUM(K23:K27)</f>
        <v>3512278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/>
      <c r="K29" s="13">
        <v>790245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>
        <v>5375242</v>
      </c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1450766</v>
      </c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1450766</v>
      </c>
      <c r="K32" s="12">
        <f>SUM(K29:K31)</f>
        <v>6165487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1130483</v>
      </c>
      <c r="K34" s="12">
        <f>IF(K32&gt;K28,K32-K28,0)</f>
        <v>2653209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59321</v>
      </c>
      <c r="K37" s="13">
        <v>677011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211782</v>
      </c>
      <c r="K38" s="13"/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271103</v>
      </c>
      <c r="K39" s="12">
        <f>SUM(K36:K38)</f>
        <v>677011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/>
      <c r="K40" s="13"/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271103</v>
      </c>
      <c r="K46" s="12">
        <f>IF(K39&gt;K45,K39-K45,0)</f>
        <v>677011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55030</v>
      </c>
      <c r="K48" s="12">
        <v>4701914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/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4976</v>
      </c>
      <c r="K50" s="13">
        <v>60006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55030</v>
      </c>
      <c r="K51" s="13">
        <v>4701914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/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60006</v>
      </c>
      <c r="K53" s="18">
        <f>K50+K51-K52</f>
        <v>4761920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42736</v>
      </c>
      <c r="F2" s="99"/>
      <c r="G2" s="274">
        <v>43100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33473350</v>
      </c>
      <c r="K5" s="107">
        <v>33473350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1673668</v>
      </c>
      <c r="K6" s="108">
        <v>1673668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/>
      <c r="K7" s="108"/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-14788556</v>
      </c>
      <c r="K8" s="108">
        <v>-14341630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446926</v>
      </c>
      <c r="K9" s="108">
        <v>8502854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20805388</v>
      </c>
      <c r="K14" s="109">
        <f>SUM(K5:K13)</f>
        <v>29308242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>
        <v>446926</v>
      </c>
      <c r="K20" s="108">
        <v>8502854</v>
      </c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v>446926</v>
      </c>
      <c r="K21" s="110">
        <f>SUM(K15:K20)</f>
        <v>8502854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D28" sqref="D28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MIRA</cp:lastModifiedBy>
  <cp:lastPrinted>2018-07-25T08:36:27Z</cp:lastPrinted>
  <dcterms:created xsi:type="dcterms:W3CDTF">2008-10-17T11:51:54Z</dcterms:created>
  <dcterms:modified xsi:type="dcterms:W3CDTF">2018-07-31T10:27:20Z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