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<sst xmlns="http://schemas.openxmlformats.org/spreadsheetml/2006/main" count="394" uniqueCount="345">
  <si>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</si>
  <si>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</si>
  <si>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</si>
  <si>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</si>
  <si>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</si>
  <si>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</si>
  <si>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</si>
  <si>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</si>
  <si>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</si>
  <si>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</si>
  <si>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</si>
  <si>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</si>
  <si>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</si>
  <si>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</si>
  <si>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</si>
  <si>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</si>
  <si>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</si>
  <si>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</si>
  <si>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</si>
  <si>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</si>
  <si>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</si>
  <si>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</si>
  <si>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</si>
  <si>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</si>
  <si>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</si>
  <si>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</si>
  <si>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</si>
  <si>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</si>
  <si>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</si>
  <si>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</si>
  <si>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</si>
  <si>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</si>
  <si>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</si>
  <si>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</si>
  <si>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</si>
  <si>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</si>
  <si>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</si>
  <si>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</si>
  <si>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</si>
  <si>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</si>
  <si>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</si>
  <si>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</si>
  <si>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</si>
  <si>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</si>
  <si>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</si>
  <si>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</si>
  <si>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</si>
  <si>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</si>
  <si>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</si>
  <si>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</si>
  <si>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</si>
  <si>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</si>
  <si>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</si>
  <si>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</si>
  <si>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</si>
  <si>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</si>
  <si>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</si>
  <si>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</si>
  <si>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</si>
  <si>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</si>
  <si>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</si>
  <si>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</si>
  <si>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</si>
  <si>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</si>
  <si>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</si>
  <si>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</si>
  <si>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</si>
  <si>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</si>
  <si>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</si>
  <si>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</si>
  <si>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</si>
  <si>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</si>
  <si>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</si>
  <si>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</si>
  <si>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</si>
  <si>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</si>
  <si>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</si>
  <si>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</si>
  <si>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</si>
  <si>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</si>
  <si>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</si>
  <si>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</si>
  <si>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</si>
  <si>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</si>
  <si>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</si>
  <si>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</si>
  <si>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</si>
  <si>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</si>
  <si>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</si>
  <si>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</si>
  <si>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</si>
  <si>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</si>
  <si>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</si>
  <si>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</si>
  <si>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</si>
  <si>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</si>
  <si>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</si>
  <si>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</si>
  <si>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</si>
  <si>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</si>
  <si>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</si>
  <si>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</si>
  <si>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</si>
  <si>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</si>
  <si>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</si>
  <si>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</si>
  <si>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</si>
  <si>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</si>
  <si>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</si>
  <si>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</si>
  <si>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</si>
  <si>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</si>
  <si>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</si>
  <si>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</si>
  <si>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</si>
  <si>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</si>
  <si>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</si>
  <si>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</si>
  <si>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</si>
  <si>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</si>
  <si>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</si>
  <si>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</si>
  <si>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</si>
  <si>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</si>
  <si>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</si>
  <si>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</si>
  <si>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</si>
  <si>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</si>
  <si>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</si>
  <si>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</si>
  <si>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</si>
  <si>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</si>
  <si>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</si>
  <si>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</si>
  <si>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</si>
  <si>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</si>
  <si>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</si>
  <si>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</si>
  <si>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</si>
  <si>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</si>
  <si>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</si>
  <si>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</si>
  <si>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</si>
  <si>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</si>
  <si>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</si>
  <si>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</si>
  <si>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</si>
  <si>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</si>
  <si>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</si>
  <si>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</si>
  <si>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</si>
  <si>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</si>
  <si>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</si>
  <si>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</si>
  <si>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</si>
  <si>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</si>
  <si>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</si>
  <si>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</si>
  <si>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</si>
  <si>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</si>
  <si>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</si>
  <si>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</si>
  <si>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</si>
  <si>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</si>
  <si>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</si>
  <si>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</si>
  <si>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</si>
  <si>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</si>
  <si>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</si>
  <si>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</si>
  <si>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</si>
  <si>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</si>
  <si>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</si>
  <si>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</si>
  <si>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</si>
  <si>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</si>
  <si>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</si>
  <si>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</si>
  <si>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</si>
  <si>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</si>
  <si>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</si>
  <si>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</si>
  <si>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</si>
  <si>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</si>
  <si>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</si>
  <si>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</si>
  <si>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</si>
  <si>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</si>
  <si>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</si>
  <si>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</si>
  <si>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</si>
  <si>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</si>
  <si>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</si>
  <si>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</si>
  <si>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</si>
  <si>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</si>
  <si>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</si>
  <si>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</si>
  <si>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</si>
  <si>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</si>
  <si>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</si>
  <si>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</si>
  <si>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</si>
  <si>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</si>
  <si>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</si>
  <si>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</si>
  <si>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</si>
  <si>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</si>
  <si>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</si>
  <si>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</si>
  <si>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</si>
  <si>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</si>
  <si>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</si>
  <si>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</si>
  <si>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</si>
  <si>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</si>
  <si>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</si>
  <si>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</si>
  <si>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</si>
  <si>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</si>
  <si>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</si>
  <si>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</si>
  <si>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</si>
  <si>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</si>
  <si>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</si>
  <si>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</si>
  <si>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</si>
  <si>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</si>
  <si>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</si>
  <si>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</si>
  <si>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</si>
  <si>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</si>
  <si>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</si>
  <si>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</si>
  <si>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</si>
  <si>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</si>
  <si>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</si>
  <si>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</si>
  <si>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</si>
  <si>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</si>
  <si>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</si>
  <si>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</si>
  <si>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</si>
  <si>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</si>
  <si>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</si>
  <si>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</si>
  <si>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</si>
  <si>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</si>
  <si>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</si>
  <si>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</si>
  <si>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</si>
  <si>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</si>
  <si>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</si>
  <si>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</si>
  <si>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</si>
  <si>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</si>
  <si>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</si>
  <si>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</si>
  <si>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</si>
  <si>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</si>
  <si>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</si>
  <si>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</si>
  <si>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</si>
  <si>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</si>
  <si>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</si>
  <si>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</si>
  <si>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</si>
  <si>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</si>
  <si>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</si>
  <si>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</si>
  <si>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</si>
  <si>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</si>
  <si>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</si>
  <si>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</si>
  <si>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</si>
  <si>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</si>
  <si>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</si>
  <si>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</si>
  <si>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</si>
  <si>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</si>
  <si>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</si>
  <si>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</si>
  <si>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</si>
  <si>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</si>
  <si>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</si>
  <si>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</si>
  <si>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</si>
  <si>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</si>
  <si>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</si>
  <si>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</si>
  <si>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</si>
  <si>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</si>
  <si>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</si>
  <si>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</si>
  <si>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</si>
  <si>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</si>
  <si>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</si>
  <si>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</si>
  <si>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</si>
  <si>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</si>
  <si>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</si>
  <si>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</si>
  <si>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</si>
  <si>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</si>
  <si>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</si>
  <si>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</si>
  <si>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</si>
  <si>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</si>
  <si>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</si>
  <si>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</si>
  <si>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</si>
  <si>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</si>
  <si>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</si>
  <si>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</si>
  <si>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</si>
  <si>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</si>
  <si>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</si>
  <si>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</si>
  <si>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</si>
  <si>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</si>
  <si>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</si>
  <si>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</si>
  <si>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</si>
  <si>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</si>
  <si>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31.12.2013.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</si>
  <si>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</si>
  <si>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</si>
  <si>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</si>
  <si>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</si>
  <si>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</si>
  <si>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</si>
  <si>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</si>
  <si>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</si>
  <si>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Splitsko-dalmatinska županija</t>
  </si>
  <si>
    <t>NE</t>
  </si>
  <si>
    <t>4719</t>
  </si>
  <si>
    <t>Rubić Mira</t>
  </si>
  <si>
    <t>racunovodstvo@koteks.hr</t>
  </si>
  <si>
    <t>Goran Sapunar</t>
  </si>
  <si>
    <t>31,12.2013.</t>
  </si>
  <si>
    <t>01.01.2013. do 31.12.2013.</t>
  </si>
  <si>
    <t>u razdoblju 01.01.2013__.__.____. do __.31.12.2013.__.____.</t>
  </si>
  <si>
    <t>Obveznik: ____KOTEKS d.d._________________________________________________________</t>
  </si>
  <si>
    <t>021 382 385</t>
  </si>
  <si>
    <t>021 382 235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</si>
</sst>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25">
      <selection activeCell="H48" sqref="H48:I4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41275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325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326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327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328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21000</v>
      </c>
      <c r="D14" s="164"/>
      <c r="E14" s="31"/>
      <c r="F14" s="139" t="s">
        <v>329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330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331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332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409</v>
      </c>
      <c r="D22" s="139"/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17</v>
      </c>
      <c r="D24" s="139" t="s">
        <v>333</v>
      </c>
      <c r="E24" s="158"/>
      <c r="F24" s="158"/>
      <c r="G24" s="159"/>
      <c r="H24" s="38" t="s">
        <v>270</v>
      </c>
      <c r="I24" s="48">
        <v>30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336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343</v>
      </c>
      <c r="D48" s="123"/>
      <c r="E48" s="124"/>
      <c r="F48" s="32"/>
      <c r="G48" s="38" t="s">
        <v>281</v>
      </c>
      <c r="H48" s="127" t="s">
        <v>344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337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338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0" max="10" width="9.8515625" style="0" customWidth="1"/>
    <col min="11" max="11" width="10.5742187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339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328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25495512</v>
      </c>
      <c r="K9" s="12">
        <f>K10+K17+K27+K36+K40</f>
        <v>23899978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/>
      <c r="K12" s="13"/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25099292</v>
      </c>
      <c r="K17" s="12">
        <f>SUM(K18:K26)</f>
        <v>23504428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7062771</v>
      </c>
      <c r="K18" s="13">
        <v>7062771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17907845</v>
      </c>
      <c r="K19" s="13">
        <v>16276316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/>
      <c r="K20" s="13"/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128676</v>
      </c>
      <c r="K21" s="13">
        <v>165341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/>
      <c r="K24" s="13"/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/>
      <c r="K25" s="13"/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396220</v>
      </c>
      <c r="K27" s="12">
        <f>SUM(K28:K35)</f>
        <v>394770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7320</v>
      </c>
      <c r="K28" s="13">
        <v>7320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/>
      <c r="K30" s="13"/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/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/>
      <c r="K33" s="13"/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388900</v>
      </c>
      <c r="K34" s="13">
        <v>387450</v>
      </c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0</v>
      </c>
      <c r="K36" s="12">
        <f>SUM(K37:K39)</f>
        <v>780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/>
      <c r="K38" s="13"/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>
        <v>780</v>
      </c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12505044</v>
      </c>
      <c r="K41" s="12">
        <f>K42+K50+K57+K65</f>
        <v>12858296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1761130</v>
      </c>
      <c r="K42" s="12">
        <f>SUM(K43:K49)</f>
        <v>724920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184</v>
      </c>
      <c r="K43" s="13">
        <v>184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/>
      <c r="K45" s="13"/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1760946</v>
      </c>
      <c r="K46" s="13">
        <v>724736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/>
      <c r="K47" s="13"/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3551130</v>
      </c>
      <c r="K50" s="12">
        <f>SUM(K51:K56)</f>
        <v>2492860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/>
      <c r="K51" s="13"/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3303003</v>
      </c>
      <c r="K52" s="13">
        <v>2340610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2275</v>
      </c>
      <c r="K54" s="13"/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94852</v>
      </c>
      <c r="K55" s="13">
        <v>2250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151000</v>
      </c>
      <c r="K56" s="13">
        <v>150000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5869532</v>
      </c>
      <c r="K57" s="12">
        <f>SUM(K58:K64)</f>
        <v>9347015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30882</v>
      </c>
      <c r="K59" s="13">
        <v>30882</v>
      </c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79508</v>
      </c>
      <c r="K62" s="13">
        <v>1502</v>
      </c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506879</v>
      </c>
      <c r="K63" s="13">
        <v>658752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5252263</v>
      </c>
      <c r="K64" s="13">
        <v>8655879</v>
      </c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1323252</v>
      </c>
      <c r="K65" s="13">
        <v>293501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/>
      <c r="K66" s="13"/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38000556</v>
      </c>
      <c r="K67" s="12">
        <f>K8+K9+K41+K66</f>
        <v>36758274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>
        <v>1242783</v>
      </c>
      <c r="K68" s="14">
        <v>49640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18438018</v>
      </c>
      <c r="K70" s="20">
        <f>K71+K72+K73+K79+K80+K83+K86</f>
        <v>18566369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33473350</v>
      </c>
      <c r="K71" s="13">
        <v>33473350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1673668</v>
      </c>
      <c r="K72" s="13">
        <v>1673668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/>
      <c r="K74" s="13"/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/>
      <c r="K75" s="13"/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/>
      <c r="K76" s="13"/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/>
      <c r="K78" s="13"/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/>
      <c r="K79" s="13"/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-17134135</v>
      </c>
      <c r="K80" s="12">
        <f>K81-K82</f>
        <v>-16709000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/>
      <c r="K81" s="13"/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17134135</v>
      </c>
      <c r="K82" s="13">
        <v>16709000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425135</v>
      </c>
      <c r="K83" s="12">
        <f>K84-K85</f>
        <v>128351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425135</v>
      </c>
      <c r="K84" s="13">
        <v>128351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864349</v>
      </c>
      <c r="K91" s="12">
        <f>SUM(K92:K100)</f>
        <v>939360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/>
      <c r="K94" s="13"/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864349</v>
      </c>
      <c r="K99" s="13">
        <v>939360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18698189</v>
      </c>
      <c r="K101" s="12">
        <f>SUM(K102:K113)</f>
        <v>17252545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/>
      <c r="K102" s="13"/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8195208</v>
      </c>
      <c r="K103" s="13">
        <v>8607288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/>
      <c r="K104" s="13">
        <v>2308846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/>
      <c r="K105" s="13">
        <v>54867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5323572</v>
      </c>
      <c r="K106" s="13">
        <v>4809925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287199</v>
      </c>
      <c r="K109" s="13">
        <v>99106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491475</v>
      </c>
      <c r="K110" s="13">
        <v>282292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/>
      <c r="K111" s="13"/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4400735</v>
      </c>
      <c r="K113" s="13">
        <v>1090221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/>
      <c r="K114" s="13"/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38000556</v>
      </c>
      <c r="K115" s="12">
        <f>K70+K87+K91+K101+K114</f>
        <v>36758274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>
        <v>1242783</v>
      </c>
      <c r="K116" s="14">
        <v>49640</v>
      </c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9">
      <selection activeCell="K74" sqref="K74"/>
    </sheetView>
  </sheetViews>
  <sheetFormatPr defaultColWidth="9.140625" defaultRowHeight="12.75"/>
  <cols>
    <col min="8" max="8" width="4.421875" style="0" customWidth="1"/>
    <col min="10" max="10" width="10.28125" style="0" customWidth="1"/>
    <col min="11" max="11" width="11.00390625" style="0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340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328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11476924</v>
      </c>
      <c r="K7" s="20">
        <f>SUM(K8:K9)</f>
        <v>9418933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11436479</v>
      </c>
      <c r="K8" s="13">
        <v>9404998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40445</v>
      </c>
      <c r="K9" s="13">
        <v>13935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16432951</v>
      </c>
      <c r="K10" s="12">
        <f>K11+K12+K16+K20+K21+K22+K25+K26</f>
        <v>15500289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5873324</v>
      </c>
      <c r="K12" s="12">
        <f>SUM(K13:K15)</f>
        <v>5401252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2636864</v>
      </c>
      <c r="K13" s="13">
        <v>1729825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1116074</v>
      </c>
      <c r="K14" s="13">
        <v>1213128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2120386</v>
      </c>
      <c r="K15" s="13">
        <v>2458299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4863718</v>
      </c>
      <c r="K16" s="12">
        <f>SUM(K17:K19)</f>
        <v>3837101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3095600</v>
      </c>
      <c r="K17" s="13">
        <v>2412694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1098514</v>
      </c>
      <c r="K18" s="13">
        <v>849867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669604</v>
      </c>
      <c r="K19" s="13">
        <v>574540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1709128</v>
      </c>
      <c r="K20" s="13">
        <v>1666796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842412</v>
      </c>
      <c r="K21" s="13">
        <v>1935170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1604562</v>
      </c>
      <c r="K22" s="12">
        <f>SUM(K23:K24)</f>
        <v>1642573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>
        <v>2250</v>
      </c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1604562</v>
      </c>
      <c r="K24" s="13">
        <v>1640323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/>
      <c r="K25" s="13"/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1539807</v>
      </c>
      <c r="K26" s="13">
        <v>1017397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57469</v>
      </c>
      <c r="K27" s="12">
        <f>SUM(K28:K32)</f>
        <v>1394940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/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32522</v>
      </c>
      <c r="K29" s="13">
        <v>47543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24947</v>
      </c>
      <c r="K32" s="13">
        <v>1347397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342960</v>
      </c>
      <c r="K33" s="12">
        <f>SUM(K34:K37)</f>
        <v>1365845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/>
      <c r="K34" s="13"/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283534</v>
      </c>
      <c r="K35" s="13">
        <v>1328339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59426</v>
      </c>
      <c r="K37" s="13">
        <v>37506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6338000</v>
      </c>
      <c r="K40" s="13">
        <v>6328129</v>
      </c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671347</v>
      </c>
      <c r="K41" s="13">
        <v>147517</v>
      </c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17872393</v>
      </c>
      <c r="K42" s="12">
        <f>K7+K27+K38+K40</f>
        <v>17142002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17447258</v>
      </c>
      <c r="K43" s="12">
        <f>K10+K33+K39+K41</f>
        <v>17013651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425135</v>
      </c>
      <c r="K44" s="12">
        <f>K42-K43</f>
        <v>128351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425135</v>
      </c>
      <c r="K45" s="12">
        <f>IF(K42&gt;K43,K42-K43,0)</f>
        <v>128351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/>
      <c r="K47" s="13"/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425135</v>
      </c>
      <c r="K48" s="12">
        <f>K44-K47</f>
        <v>128351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425135</v>
      </c>
      <c r="K49" s="12">
        <f>IF(K48&gt;0,K48,0)</f>
        <v>128351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425135</v>
      </c>
      <c r="K56" s="11">
        <v>128351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425135</v>
      </c>
      <c r="K67" s="18">
        <f>K56+K66</f>
        <v>128351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6">
      <selection activeCell="K61" sqref="K61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341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342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425135</v>
      </c>
      <c r="K8" s="13">
        <v>128351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1709128</v>
      </c>
      <c r="K9" s="13">
        <v>1666796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2175732</v>
      </c>
      <c r="K11" s="13">
        <v>1058270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329366</v>
      </c>
      <c r="K12" s="13">
        <v>1036210</v>
      </c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/>
      <c r="K13" s="13"/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4639361</v>
      </c>
      <c r="K14" s="12">
        <f>SUM(K8:K13)</f>
        <v>3889627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2147950</v>
      </c>
      <c r="K15" s="13">
        <v>3754490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882213</v>
      </c>
      <c r="K18" s="13"/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3030163</v>
      </c>
      <c r="K19" s="12">
        <f>SUM(K15:K18)</f>
        <v>3754490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1609198</v>
      </c>
      <c r="K20" s="12">
        <f>IF(K14&gt;K19,K14-K19,0)</f>
        <v>135137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3026</v>
      </c>
      <c r="K23" s="13">
        <v>1450</v>
      </c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651526</v>
      </c>
      <c r="K27" s="13"/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654552</v>
      </c>
      <c r="K28" s="12">
        <f>SUM(K23:K27)</f>
        <v>1450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/>
      <c r="K29" s="13">
        <v>72712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>
        <v>334650</v>
      </c>
      <c r="K30" s="13"/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474293</v>
      </c>
      <c r="K31" s="13">
        <v>3477483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808943</v>
      </c>
      <c r="K32" s="12">
        <f>SUM(K29:K31)</f>
        <v>3550195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154391</v>
      </c>
      <c r="K34" s="12">
        <f>IF(K32&gt;K28,K32-K28,0)</f>
        <v>3548745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569923</v>
      </c>
      <c r="K37" s="13">
        <v>2308846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>
        <v>75011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569923</v>
      </c>
      <c r="K39" s="12">
        <f>SUM(K36:K38)</f>
        <v>2383857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720090</v>
      </c>
      <c r="K40" s="13"/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720090</v>
      </c>
      <c r="K45" s="12">
        <f>SUM(K40:K44)</f>
        <v>0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2383857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150167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1304640</v>
      </c>
      <c r="K48" s="12">
        <f>IF(K20-K21+K33-K34+K46-K47&gt;0,K20-K21+K33-K34+K46-K47,0)</f>
        <v>0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1029751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18613</v>
      </c>
      <c r="K50" s="13">
        <v>1323252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1304639</v>
      </c>
      <c r="K51" s="13">
        <v>1029751</v>
      </c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/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1323252</v>
      </c>
      <c r="K53" s="18">
        <v>293501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1.421875" style="98" customWidth="1"/>
    <col min="11" max="11" width="10.57421875" style="98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41275</v>
      </c>
      <c r="F2" s="99" t="s">
        <v>258</v>
      </c>
      <c r="G2" s="274">
        <v>41639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33473350</v>
      </c>
      <c r="K5" s="107">
        <v>33473350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1673668</v>
      </c>
      <c r="K6" s="108">
        <v>1673668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/>
      <c r="K7" s="108"/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-17134135</v>
      </c>
      <c r="K8" s="108">
        <v>-16709000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425135</v>
      </c>
      <c r="K9" s="108">
        <v>128351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/>
      <c r="K10" s="108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18438018</v>
      </c>
      <c r="K14" s="109">
        <f>SUM(K5:K13)</f>
        <v>18566369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>
        <v>425135</v>
      </c>
      <c r="K20" s="108">
        <v>128351</v>
      </c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425135</v>
      </c>
      <c r="K21" s="110">
        <f>SUM(K15:K20)</f>
        <v>128351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2014-04-29T11:38:54Z</cp:lastPrinted>
  <dcterms:created xsi:type="dcterms:W3CDTF">2008-10-17T11:51:54Z</dcterms:created>
  <dcterms:modified xsi:type="dcterms:W3CDTF">2014-04-29T11:39:29Z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