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'Bilješke'!$A$2:$J$50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<sst xmlns="http://schemas.openxmlformats.org/spreadsheetml/2006/main" count="427" uniqueCount="378">
  <si>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</si>
  <si>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</si>
  <si>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</si>
  <si>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</si>
  <si>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</si>
  <si>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</si>
  <si>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</si>
  <si>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</si>
  <si>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</si>
  <si>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</si>
  <si>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</si>
  <si>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</si>
  <si>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</si>
  <si>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</si>
  <si>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</si>
  <si>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</si>
  <si>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</si>
  <si>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</si>
  <si>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</si>
  <si>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</si>
  <si>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</si>
  <si>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</si>
  <si>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</si>
  <si>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</si>
  <si>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</si>
  <si>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</si>
  <si>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</si>
  <si>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</si>
  <si>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</si>
  <si>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</si>
  <si>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</si>
  <si>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</si>
  <si>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</si>
  <si>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</si>
  <si>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</si>
  <si>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</si>
  <si>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</si>
  <si>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</si>
  <si>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</si>
  <si>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</si>
  <si>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</si>
  <si>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</si>
  <si>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</si>
  <si>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</si>
  <si>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</si>
  <si>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</si>
  <si>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</si>
  <si>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</si>
  <si>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</si>
  <si>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</si>
  <si>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</si>
  <si>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</si>
  <si>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</si>
  <si>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</si>
  <si>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</si>
  <si>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</si>
  <si>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</si>
  <si>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</si>
  <si>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</si>
  <si>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</si>
  <si>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</si>
  <si>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</si>
  <si>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</si>
  <si>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</si>
  <si>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</si>
  <si>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</si>
  <si>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</si>
  <si>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</si>
  <si>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</si>
  <si>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</si>
  <si>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</si>
  <si>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</si>
  <si>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</si>
  <si>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</si>
  <si>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</si>
  <si>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</si>
  <si>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</si>
  <si>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</si>
  <si>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</si>
  <si>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</si>
  <si>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</si>
  <si>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</si>
  <si>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</si>
  <si>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</si>
  <si>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</si>
  <si>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</si>
  <si>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</si>
  <si>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</si>
  <si>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</si>
  <si>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</si>
  <si>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</si>
  <si>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</si>
  <si>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</si>
  <si>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</si>
  <si>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</si>
  <si>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</si>
  <si>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</si>
  <si>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</si>
  <si>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</si>
  <si>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</si>
  <si>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</si>
  <si>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</si>
  <si>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</si>
  <si>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</si>
  <si>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</si>
  <si>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</si>
  <si>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</si>
  <si>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</si>
  <si>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</si>
  <si>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</si>
  <si>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</si>
  <si>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</si>
  <si>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</si>
  <si>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</si>
  <si>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</si>
  <si>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</si>
  <si>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</si>
  <si>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</si>
  <si>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</si>
  <si>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</si>
  <si>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</si>
  <si>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</si>
  <si>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</si>
  <si>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</si>
  <si>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</si>
  <si>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</si>
  <si>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</si>
  <si>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</si>
  <si>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</si>
  <si>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</si>
  <si>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</si>
  <si>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</si>
  <si>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</si>
  <si>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</si>
  <si>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</si>
  <si>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</si>
  <si>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</si>
  <si>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</si>
  <si>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</si>
  <si>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</si>
  <si>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</si>
  <si>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</si>
  <si>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</si>
  <si>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</si>
  <si>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</si>
  <si>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</si>
  <si>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</si>
  <si>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</si>
  <si>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</si>
  <si>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</si>
  <si>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</si>
  <si>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</si>
  <si>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</si>
  <si>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</si>
  <si>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</si>
  <si>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</si>
  <si>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</si>
  <si>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</si>
  <si>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</si>
  <si>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</si>
  <si>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</si>
  <si>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</si>
  <si>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</si>
  <si>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</si>
  <si>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</si>
  <si>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</si>
  <si>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</si>
  <si>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</si>
  <si>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</si>
  <si>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</si>
  <si>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</si>
  <si>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</si>
  <si>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</si>
  <si>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</si>
  <si>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</si>
  <si>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</si>
  <si>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</si>
  <si>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</si>
  <si>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</si>
  <si>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</si>
  <si>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</si>
  <si>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</si>
  <si>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</si>
  <si>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</si>
  <si>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</si>
  <si>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</si>
  <si>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</si>
  <si>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</si>
  <si>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</si>
  <si>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</si>
  <si>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</si>
  <si>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</si>
  <si>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</si>
  <si>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</si>
  <si>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</si>
  <si>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</si>
  <si>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</si>
  <si>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</si>
  <si>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</si>
  <si>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</si>
  <si>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</si>
  <si>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</si>
  <si>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</si>
  <si>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</si>
  <si>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</si>
  <si>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</si>
  <si>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</si>
  <si>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</si>
  <si>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</si>
  <si>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</si>
  <si>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</si>
  <si>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</si>
  <si>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</si>
  <si>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</si>
  <si>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</si>
  <si>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</si>
  <si>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</si>
  <si>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</si>
  <si>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</si>
  <si>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</si>
  <si>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</si>
  <si>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</si>
  <si>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</si>
  <si>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</si>
  <si>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</si>
  <si>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</si>
  <si>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</si>
  <si>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</si>
  <si>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</si>
  <si>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</si>
  <si>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</si>
  <si>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</si>
  <si>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</si>
  <si>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</si>
  <si>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</si>
  <si>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</si>
  <si>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</si>
  <si>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</si>
  <si>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</si>
  <si>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</si>
  <si>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</si>
  <si>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</si>
  <si>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</si>
  <si>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</si>
  <si>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</si>
  <si>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</si>
  <si>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</si>
  <si>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</si>
  <si>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</si>
  <si>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</si>
  <si>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</si>
  <si>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</si>
  <si>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</si>
  <si>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</si>
  <si>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</si>
  <si>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</si>
  <si>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</si>
  <si>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</si>
  <si>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</si>
  <si>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</si>
  <si>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</si>
  <si>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</si>
  <si>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</si>
  <si>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</si>
  <si>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</si>
  <si>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</si>
  <si>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</si>
  <si>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</si>
  <si>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</si>
  <si>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</si>
  <si>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</si>
  <si>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</si>
  <si>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</si>
  <si>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</si>
  <si>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</si>
  <si>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</si>
  <si>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</si>
  <si>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</si>
  <si>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</si>
  <si>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</si>
  <si>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</si>
  <si>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</si>
  <si>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</si>
  <si>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</si>
  <si>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</si>
  <si>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</si>
  <si>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</si>
  <si>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</si>
  <si>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</si>
  <si>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</si>
  <si>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</si>
  <si>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</si>
  <si>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</si>
  <si>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</si>
  <si>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</si>
  <si>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</si>
  <si>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</si>
  <si>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</si>
  <si>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</si>
  <si>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</si>
  <si>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</si>
  <si>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</si>
  <si>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</si>
  <si>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</si>
  <si>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</si>
  <si>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</si>
  <si>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</si>
  <si>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</si>
  <si>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</si>
  <si>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</si>
  <si>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</si>
  <si>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</si>
  <si>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</si>
  <si>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</si>
  <si>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</si>
  <si>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</si>
  <si>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</si>
  <si>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</si>
  <si>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</si>
  <si>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</si>
  <si>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</si>
  <si>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</si>
  <si>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</si>
  <si>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</si>
  <si>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</si>
  <si>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</si>
  <si>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</si>
  <si>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</si>
  <si>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</si>
  <si>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4719</t>
  </si>
  <si>
    <t>MIRA RUBIĆ</t>
  </si>
  <si>
    <t>021/482 901</t>
  </si>
  <si>
    <t>021/482 928</t>
  </si>
  <si>
    <t>racunovodstvo@koteks.hr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</si>
  <si>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</si>
  <si>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</si>
  <si>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</si>
  <si>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</si>
  <si>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</si>
  <si>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</si>
  <si>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 xml:space="preserve">I    OPĆI PODACI 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</si>
  <si>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</si>
  <si>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</si>
  <si>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</si>
  <si>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5. OSTALI DIONIČARI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</si>
  <si>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</si>
  <si>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</si>
  <si>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</si>
  <si>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</si>
  <si>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</si>
  <si>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</si>
  <si>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</si>
  <si>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</si>
  <si>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</si>
  <si>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Obveznik: ___KOTEKS DD__________________________________________________________</t>
  </si>
  <si>
    <t>Obveznik: ____KOTEKS DD____________</t>
  </si>
  <si>
    <t>Direktor Društva gosp.Goran Sapunar, Društvo zastupa pojedinačno i samostalno.</t>
  </si>
  <si>
    <t>finnacijskog izvještavanja koji su na snazi u Republici Hrvatskoj za 2012.godinu.</t>
  </si>
  <si>
    <t>3.NAJEV RODOLJUB</t>
  </si>
  <si>
    <t xml:space="preserve">    =       0,08%</t>
  </si>
  <si>
    <t>4.ALJINOVIĆ MILKA</t>
  </si>
  <si>
    <t xml:space="preserve">    =      0,07%</t>
  </si>
  <si>
    <t>GORAN SAPUNAR</t>
  </si>
  <si>
    <t>Društvo obavlja djelatnost trgovine na veliko i malo tekstilnom robom u Splitu (PC Koteks).</t>
  </si>
  <si>
    <t>19.285          =      2,89%</t>
  </si>
  <si>
    <t xml:space="preserve">   =        6,73%</t>
  </si>
  <si>
    <t>Na dan 31.03.2013. Društvo zapošljava 66 zaposlenika.</t>
  </si>
  <si>
    <t>U financijskim izvještajima za razdoblje .01.01.-31.03.2013. godine primjenjivane su iste računovodstvene</t>
  </si>
  <si>
    <t>politike i metode izračunavanja kao i kod posljednjeg godišnjeg financijskog izvještaja za godinu 2012.</t>
  </si>
  <si>
    <t>1.MOJ MARKET  d.o.o.                        Broj dionica 604.027         =      90,23%</t>
  </si>
  <si>
    <t>31.3.2013.</t>
  </si>
  <si>
    <t>u razdoblju _01.01.2013. do _31.03.2013.</t>
  </si>
  <si>
    <t>u razdoblju 01.01.2013.  do 31.03.2013.</t>
  </si>
  <si>
    <t>za razdoblje od 01.01.2013</t>
  </si>
  <si>
    <t>do 31.03.2013.</t>
  </si>
  <si>
    <t xml:space="preserve">i prodaju robe za kućanstvo u PC Joker. </t>
  </si>
  <si>
    <t>Vlasnička struktura Društva na dan 31.03.2013. g. je slijedeća: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</si>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</sst>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56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1" t="s">
        <v>248</v>
      </c>
      <c r="B1" s="172"/>
      <c r="C1" s="17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3" t="s">
        <v>249</v>
      </c>
      <c r="B2" s="194"/>
      <c r="C2" s="194"/>
      <c r="D2" s="195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96" t="s">
        <v>313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2" t="s">
        <v>251</v>
      </c>
      <c r="B6" s="163"/>
      <c r="C6" s="150" t="s">
        <v>319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9" t="s">
        <v>252</v>
      </c>
      <c r="B8" s="200"/>
      <c r="C8" s="150" t="s">
        <v>320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7" t="s">
        <v>253</v>
      </c>
      <c r="B10" s="191"/>
      <c r="C10" s="150" t="s">
        <v>321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2" t="s">
        <v>254</v>
      </c>
      <c r="B12" s="163"/>
      <c r="C12" s="138" t="s">
        <v>322</v>
      </c>
      <c r="D12" s="186"/>
      <c r="E12" s="186"/>
      <c r="F12" s="186"/>
      <c r="G12" s="186"/>
      <c r="H12" s="186"/>
      <c r="I12" s="18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2" t="s">
        <v>255</v>
      </c>
      <c r="B14" s="163"/>
      <c r="C14" s="188">
        <v>21000</v>
      </c>
      <c r="D14" s="189"/>
      <c r="E14" s="16"/>
      <c r="F14" s="152" t="s">
        <v>323</v>
      </c>
      <c r="G14" s="190"/>
      <c r="H14" s="190"/>
      <c r="I14" s="16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2" t="s">
        <v>256</v>
      </c>
      <c r="B16" s="163"/>
      <c r="C16" s="152" t="s">
        <v>324</v>
      </c>
      <c r="D16" s="190"/>
      <c r="E16" s="190"/>
      <c r="F16" s="190"/>
      <c r="G16" s="190"/>
      <c r="H16" s="190"/>
      <c r="I16" s="16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2" t="s">
        <v>257</v>
      </c>
      <c r="B18" s="163"/>
      <c r="C18" s="182" t="s">
        <v>325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2" t="s">
        <v>258</v>
      </c>
      <c r="B20" s="163"/>
      <c r="C20" s="182" t="s">
        <v>326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2" t="s">
        <v>259</v>
      </c>
      <c r="B22" s="163"/>
      <c r="C22" s="121">
        <v>409</v>
      </c>
      <c r="D22" s="152" t="s">
        <v>327</v>
      </c>
      <c r="E22" s="136"/>
      <c r="F22" s="137"/>
      <c r="G22" s="162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2" t="s">
        <v>260</v>
      </c>
      <c r="B24" s="163"/>
      <c r="C24" s="121">
        <v>17</v>
      </c>
      <c r="D24" s="152" t="s">
        <v>328</v>
      </c>
      <c r="E24" s="136"/>
      <c r="F24" s="136"/>
      <c r="G24" s="137"/>
      <c r="H24" s="51" t="s">
        <v>261</v>
      </c>
      <c r="I24" s="122">
        <v>66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314</v>
      </c>
      <c r="I25" s="98"/>
      <c r="J25" s="10"/>
      <c r="K25" s="10"/>
      <c r="L25" s="10"/>
    </row>
    <row r="26" spans="1:12" ht="12.75">
      <c r="A26" s="162" t="s">
        <v>262</v>
      </c>
      <c r="B26" s="163"/>
      <c r="C26" s="123" t="s">
        <v>377</v>
      </c>
      <c r="D26" s="25"/>
      <c r="E26" s="33"/>
      <c r="F26" s="24"/>
      <c r="G26" s="174" t="s">
        <v>263</v>
      </c>
      <c r="H26" s="163"/>
      <c r="I26" s="124" t="s">
        <v>329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/>
      <c r="F28" s="179"/>
      <c r="G28" s="179"/>
      <c r="H28" s="180" t="s">
        <v>265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2"/>
      <c r="B30" s="136"/>
      <c r="C30" s="136"/>
      <c r="D30" s="137"/>
      <c r="E30" s="138"/>
      <c r="F30" s="139"/>
      <c r="G30" s="140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34"/>
      <c r="H31" s="16"/>
      <c r="I31" s="101"/>
      <c r="J31" s="10"/>
      <c r="K31" s="10"/>
      <c r="L31" s="10"/>
    </row>
    <row r="32" spans="1:12" ht="12.75">
      <c r="A32" s="152"/>
      <c r="B32" s="136"/>
      <c r="C32" s="136"/>
      <c r="D32" s="137"/>
      <c r="E32" s="138"/>
      <c r="F32" s="139"/>
      <c r="G32" s="140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2"/>
      <c r="B34" s="136"/>
      <c r="C34" s="136"/>
      <c r="D34" s="137"/>
      <c r="E34" s="138"/>
      <c r="F34" s="139"/>
      <c r="G34" s="140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35"/>
      <c r="B36" s="153"/>
      <c r="C36" s="153"/>
      <c r="D36" s="154"/>
      <c r="E36" s="135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46"/>
      <c r="D37" s="142"/>
      <c r="E37" s="16"/>
      <c r="F37" s="146"/>
      <c r="G37" s="142"/>
      <c r="H37" s="16"/>
      <c r="I37" s="95"/>
      <c r="J37" s="10"/>
      <c r="K37" s="10"/>
      <c r="L37" s="10"/>
    </row>
    <row r="38" spans="1:12" ht="12.75">
      <c r="A38" s="135"/>
      <c r="B38" s="153"/>
      <c r="C38" s="153"/>
      <c r="D38" s="154"/>
      <c r="E38" s="135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5"/>
      <c r="B40" s="153"/>
      <c r="C40" s="153"/>
      <c r="D40" s="154"/>
      <c r="E40" s="135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7" t="s">
        <v>266</v>
      </c>
      <c r="B44" s="158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46"/>
      <c r="D45" s="142"/>
      <c r="E45" s="16"/>
      <c r="F45" s="146"/>
      <c r="G45" s="143"/>
      <c r="H45" s="35"/>
      <c r="I45" s="107"/>
      <c r="J45" s="10"/>
      <c r="K45" s="10"/>
      <c r="L45" s="10"/>
    </row>
    <row r="46" spans="1:12" ht="12.75">
      <c r="A46" s="157" t="s">
        <v>267</v>
      </c>
      <c r="B46" s="158"/>
      <c r="C46" s="152" t="s">
        <v>330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7" t="s">
        <v>269</v>
      </c>
      <c r="B48" s="158"/>
      <c r="C48" s="164" t="s">
        <v>331</v>
      </c>
      <c r="D48" s="160"/>
      <c r="E48" s="161"/>
      <c r="F48" s="16"/>
      <c r="G48" s="51" t="s">
        <v>270</v>
      </c>
      <c r="H48" s="164" t="s">
        <v>332</v>
      </c>
      <c r="I48" s="16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7" t="s">
        <v>257</v>
      </c>
      <c r="B50" s="158"/>
      <c r="C50" s="159" t="s">
        <v>333</v>
      </c>
      <c r="D50" s="160"/>
      <c r="E50" s="160"/>
      <c r="F50" s="160"/>
      <c r="G50" s="160"/>
      <c r="H50" s="160"/>
      <c r="I50" s="16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2" t="s">
        <v>271</v>
      </c>
      <c r="B52" s="163"/>
      <c r="C52" s="164" t="s">
        <v>362</v>
      </c>
      <c r="D52" s="160"/>
      <c r="E52" s="160"/>
      <c r="F52" s="160"/>
      <c r="G52" s="160"/>
      <c r="H52" s="160"/>
      <c r="I52" s="165"/>
      <c r="J52" s="10"/>
      <c r="K52" s="10"/>
      <c r="L52" s="10"/>
    </row>
    <row r="53" spans="1:12" ht="12.75">
      <c r="A53" s="108"/>
      <c r="B53" s="20"/>
      <c r="C53" s="173" t="s">
        <v>272</v>
      </c>
      <c r="D53" s="173"/>
      <c r="E53" s="173"/>
      <c r="F53" s="173"/>
      <c r="G53" s="173"/>
      <c r="H53" s="17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6" t="s">
        <v>273</v>
      </c>
      <c r="C55" s="167"/>
      <c r="D55" s="167"/>
      <c r="E55" s="16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8" t="s">
        <v>303</v>
      </c>
      <c r="C56" s="169"/>
      <c r="D56" s="169"/>
      <c r="E56" s="169"/>
      <c r="F56" s="169"/>
      <c r="G56" s="169"/>
      <c r="H56" s="169"/>
      <c r="I56" s="170"/>
      <c r="J56" s="10"/>
      <c r="K56" s="10"/>
      <c r="L56" s="10"/>
    </row>
    <row r="57" spans="1:12" ht="12.75">
      <c r="A57" s="108"/>
      <c r="B57" s="168" t="s">
        <v>304</v>
      </c>
      <c r="C57" s="169"/>
      <c r="D57" s="169"/>
      <c r="E57" s="169"/>
      <c r="F57" s="169"/>
      <c r="G57" s="169"/>
      <c r="H57" s="169"/>
      <c r="I57" s="110"/>
      <c r="J57" s="10"/>
      <c r="K57" s="10"/>
      <c r="L57" s="10"/>
    </row>
    <row r="58" spans="1:12" ht="12.75">
      <c r="A58" s="108"/>
      <c r="B58" s="168" t="s">
        <v>305</v>
      </c>
      <c r="C58" s="169"/>
      <c r="D58" s="169"/>
      <c r="E58" s="169"/>
      <c r="F58" s="169"/>
      <c r="G58" s="169"/>
      <c r="H58" s="169"/>
      <c r="I58" s="170"/>
      <c r="J58" s="10"/>
      <c r="K58" s="10"/>
      <c r="L58" s="10"/>
    </row>
    <row r="59" spans="1:12" ht="12.75">
      <c r="A59" s="108"/>
      <c r="B59" s="168" t="s">
        <v>306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47" t="s">
        <v>276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5"/>
      <c r="H63" s="15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2">
      <selection activeCell="A121" sqref="A121:K121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334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8" t="s">
        <v>277</v>
      </c>
      <c r="J4" s="59" t="s">
        <v>315</v>
      </c>
      <c r="K4" s="60" t="s">
        <v>316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25495512</v>
      </c>
      <c r="K8" s="53">
        <f>K9+K16+K26+K35</f>
        <v>24926484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3"/>
      <c r="K9" s="53"/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/>
      <c r="K11" s="7"/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3">
        <f>SUM(J17:J25)</f>
        <v>25099292</v>
      </c>
      <c r="K16" s="53">
        <f>K17+K18+K19+K20+K21+K22+K23+K24+K25</f>
        <v>24530264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7062771</v>
      </c>
      <c r="K17" s="7">
        <v>7062771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17907845</v>
      </c>
      <c r="K18" s="7">
        <v>17352251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/>
      <c r="K19" s="7"/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128676</v>
      </c>
      <c r="K20" s="7">
        <v>115242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/>
      <c r="K23" s="7"/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/>
      <c r="K24" s="7"/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3">
        <f>SUM(J27:J34)</f>
        <v>396220</v>
      </c>
      <c r="K26" s="53">
        <f>K27+K33</f>
        <v>396220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7320</v>
      </c>
      <c r="K27" s="7">
        <v>7320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/>
      <c r="K32" s="7"/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388900</v>
      </c>
      <c r="K33" s="7">
        <v>388900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3">
        <f>SUM(J36:J38)</f>
        <v>0</v>
      </c>
      <c r="K35" s="53"/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/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12505044</v>
      </c>
      <c r="K40" s="53">
        <f>K41+K49+K56+K64</f>
        <v>12151894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3">
        <f>SUM(J42:J48)</f>
        <v>1761130</v>
      </c>
      <c r="K41" s="53">
        <f>K42+K45</f>
        <v>1424541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184</v>
      </c>
      <c r="K42" s="7">
        <v>184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/>
      <c r="K44" s="7"/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1760946</v>
      </c>
      <c r="K45" s="7">
        <v>1424357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/>
      <c r="K47" s="7"/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3">
        <f>SUM(J50:J55)</f>
        <v>3551130</v>
      </c>
      <c r="K49" s="53">
        <f>K51+K53+K54+K55</f>
        <v>3747538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3303003</v>
      </c>
      <c r="K51" s="7">
        <v>3410189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2275</v>
      </c>
      <c r="K53" s="7">
        <v>2275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94852</v>
      </c>
      <c r="K54" s="7">
        <v>184474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151000</v>
      </c>
      <c r="K55" s="7">
        <v>150600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3">
        <f>SUM(J57:J63)</f>
        <v>5869532</v>
      </c>
      <c r="K56" s="53">
        <f>K58+K61+K62+K63</f>
        <v>6390824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30882</v>
      </c>
      <c r="K58" s="7">
        <v>30882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79508</v>
      </c>
      <c r="K61" s="7"/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506879</v>
      </c>
      <c r="K62" s="7">
        <v>107679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5252263</v>
      </c>
      <c r="K63" s="7">
        <v>6252263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1323252</v>
      </c>
      <c r="K64" s="7">
        <v>588991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>
        <v>62420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J8+J40+J65</f>
        <v>38000556</v>
      </c>
      <c r="K66" s="53">
        <f>K8+K40</f>
        <v>37078378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1242783</v>
      </c>
      <c r="K67" s="8">
        <v>73708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v>18438018</v>
      </c>
      <c r="K69" s="54">
        <f>K70+K71+K72+K78+K79+K82+K85</f>
        <v>18389396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33473350</v>
      </c>
      <c r="K70" s="7">
        <v>33473350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1673668</v>
      </c>
      <c r="K71" s="7">
        <v>1673668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3">
        <f>J73+J74-J75+J76+J77</f>
        <v>0</v>
      </c>
      <c r="K72" s="53"/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/>
      <c r="K73" s="7"/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7"/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3">
        <f>J80-J81</f>
        <v>-17134135</v>
      </c>
      <c r="K79" s="53">
        <f>K80-K81</f>
        <v>-16709870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17134135</v>
      </c>
      <c r="K81" s="7">
        <v>16709870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3"/>
      <c r="K82" s="53">
        <f>K83-K84</f>
        <v>-47752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425135</v>
      </c>
      <c r="K83" s="7"/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>
        <v>47752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0</v>
      </c>
      <c r="K86" s="53"/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864349</v>
      </c>
      <c r="K90" s="53">
        <f>K98</f>
        <v>900848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/>
      <c r="K93" s="7"/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864349</v>
      </c>
      <c r="K98" s="7">
        <v>900848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18698189</v>
      </c>
      <c r="K100" s="53">
        <f>K101+K102+K103+K104+K105+K106+K107+K108+K109+K112</f>
        <v>17788134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/>
      <c r="K101" s="7"/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8195208</v>
      </c>
      <c r="K102" s="7">
        <v>8466885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/>
      <c r="K103" s="7"/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/>
      <c r="K104" s="7"/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5323572</v>
      </c>
      <c r="K105" s="7">
        <v>5543423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287199</v>
      </c>
      <c r="K108" s="7">
        <v>254310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491475</v>
      </c>
      <c r="K109" s="7">
        <v>521301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4400735</v>
      </c>
      <c r="K112" s="7">
        <v>3002215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/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38000556</v>
      </c>
      <c r="K114" s="53">
        <f>K69+K86+K90+K100+K113</f>
        <v>37078378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1242783</v>
      </c>
      <c r="K115" s="8">
        <v>73708</v>
      </c>
    </row>
    <row r="116" spans="1:11" ht="12.75">
      <c r="A116" s="226" t="s">
        <v>307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308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:K67 J70:K70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8">
      <selection activeCell="A68" sqref="A68:M6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56" t="s">
        <v>371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354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278</v>
      </c>
      <c r="J4" s="249" t="s">
        <v>315</v>
      </c>
      <c r="K4" s="249"/>
      <c r="L4" s="249" t="s">
        <v>316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J8+J9</f>
        <v>2846044</v>
      </c>
      <c r="K7" s="54">
        <f>K8+K9</f>
        <v>2846044</v>
      </c>
      <c r="L7" s="7">
        <f>L8+L9</f>
        <v>2495829</v>
      </c>
      <c r="M7" s="7">
        <f>M8+M9</f>
        <v>2495829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2846044</v>
      </c>
      <c r="K8" s="7">
        <v>2846044</v>
      </c>
      <c r="L8" s="7">
        <v>2481065</v>
      </c>
      <c r="M8" s="7">
        <v>2481065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/>
      <c r="K9" s="7"/>
      <c r="L9" s="7">
        <v>14764</v>
      </c>
      <c r="M9" s="7">
        <v>14764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J11+J12+J16+J20+J21+J25+J26</f>
        <v>3251942</v>
      </c>
      <c r="K10" s="53">
        <f>K11+K12+K16+K20+K21+K22+K25+K26</f>
        <v>3251942</v>
      </c>
      <c r="L10" s="53">
        <f>L11+L12+L16+L20+L21+L22+L25+L26</f>
        <v>3381946</v>
      </c>
      <c r="M10" s="53">
        <f>M11+M12+M16+M20+M21+M22+M25+M26</f>
        <v>3381946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J13+J14+J15</f>
        <v>1360994</v>
      </c>
      <c r="K12" s="53">
        <f>K13+K14+K15</f>
        <v>1360994</v>
      </c>
      <c r="L12" s="53">
        <f>L13+L14+L15</f>
        <v>1363770</v>
      </c>
      <c r="M12" s="53">
        <f>M13+M14+M15</f>
        <v>1363770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538245</v>
      </c>
      <c r="K13" s="7">
        <v>538245</v>
      </c>
      <c r="L13" s="7">
        <v>485351</v>
      </c>
      <c r="M13" s="7">
        <v>485351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355334</v>
      </c>
      <c r="K14" s="7">
        <v>355334</v>
      </c>
      <c r="L14" s="7">
        <v>384292</v>
      </c>
      <c r="M14" s="7">
        <v>384292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467415</v>
      </c>
      <c r="K15" s="7">
        <v>467415</v>
      </c>
      <c r="L15" s="7">
        <v>494127</v>
      </c>
      <c r="M15" s="7">
        <v>494127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1229974</v>
      </c>
      <c r="K16" s="53">
        <f>SUM(K17:K19)</f>
        <v>1229974</v>
      </c>
      <c r="L16" s="53">
        <f>L17+L18+L19</f>
        <v>1211274</v>
      </c>
      <c r="M16" s="53">
        <f>M17+M18+M19</f>
        <v>1211274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764282</v>
      </c>
      <c r="K17" s="7">
        <v>764282</v>
      </c>
      <c r="L17" s="7">
        <v>777788</v>
      </c>
      <c r="M17" s="7">
        <v>777788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284289</v>
      </c>
      <c r="K18" s="7">
        <v>284289</v>
      </c>
      <c r="L18" s="7">
        <v>272753</v>
      </c>
      <c r="M18" s="7">
        <v>272753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181403</v>
      </c>
      <c r="K19" s="7">
        <v>181403</v>
      </c>
      <c r="L19" s="7">
        <v>160733</v>
      </c>
      <c r="M19" s="7">
        <v>160733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442564</v>
      </c>
      <c r="K20" s="7">
        <v>442564</v>
      </c>
      <c r="L20" s="7">
        <v>422358</v>
      </c>
      <c r="M20" s="7">
        <v>422358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218410</v>
      </c>
      <c r="K21" s="7">
        <v>218410</v>
      </c>
      <c r="L21" s="7">
        <v>381210</v>
      </c>
      <c r="M21" s="7">
        <v>381210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/>
      <c r="M22" s="53"/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>
        <v>3334</v>
      </c>
      <c r="M26" s="7">
        <v>3334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1848</v>
      </c>
      <c r="K27" s="53">
        <f>SUM(K28:K32)</f>
        <v>1848</v>
      </c>
      <c r="L27" s="53">
        <f>L28+L29+L30+L31+L32</f>
        <v>2410</v>
      </c>
      <c r="M27" s="53">
        <f>M28+M29+M30+M31+M32</f>
        <v>2410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199</v>
      </c>
      <c r="K29" s="7">
        <v>199</v>
      </c>
      <c r="L29" s="7">
        <v>2410</v>
      </c>
      <c r="M29" s="7">
        <v>2410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1649</v>
      </c>
      <c r="K32" s="7">
        <v>1649</v>
      </c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72319</v>
      </c>
      <c r="K33" s="53">
        <f>SUM(K34:K37)</f>
        <v>72319</v>
      </c>
      <c r="L33" s="53">
        <f>L34+L35+L36+L37</f>
        <v>24660</v>
      </c>
      <c r="M33" s="53">
        <f>M34+M35+M36+M37</f>
        <v>24660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72319</v>
      </c>
      <c r="K35" s="7">
        <v>72319</v>
      </c>
      <c r="L35" s="7">
        <v>24660</v>
      </c>
      <c r="M35" s="7">
        <v>24660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5000000</v>
      </c>
      <c r="K40" s="7">
        <v>5000000</v>
      </c>
      <c r="L40" s="7">
        <v>1007285</v>
      </c>
      <c r="M40" s="7">
        <v>1007285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520539</v>
      </c>
      <c r="K41" s="7">
        <v>520539</v>
      </c>
      <c r="L41" s="7">
        <v>146670</v>
      </c>
      <c r="M41" s="7">
        <v>146670</v>
      </c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7847892</v>
      </c>
      <c r="K42" s="53">
        <f>K7+K27+K38+K40</f>
        <v>7847892</v>
      </c>
      <c r="L42" s="53">
        <f>L7+L27+L40</f>
        <v>3505524</v>
      </c>
      <c r="M42" s="53">
        <f>M7+M27+M40</f>
        <v>3505524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3844800</v>
      </c>
      <c r="K43" s="53">
        <f>K10+K33+K39+K41</f>
        <v>3844800</v>
      </c>
      <c r="L43" s="53">
        <f>L10+L33+L41</f>
        <v>3553276</v>
      </c>
      <c r="M43" s="53">
        <f>M10+M33+M41</f>
        <v>3553276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4003092</v>
      </c>
      <c r="K44" s="53">
        <f>K42-K43</f>
        <v>4003092</v>
      </c>
      <c r="L44" s="53">
        <f>L42-L43</f>
        <v>-47752</v>
      </c>
      <c r="M44" s="53">
        <f>M42-M43</f>
        <v>-47752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4003092</v>
      </c>
      <c r="K45" s="53">
        <f>IF(K42&gt;K43,K42-K43,0)</f>
        <v>4003092</v>
      </c>
      <c r="L45" s="53">
        <f>-L47</f>
        <v>0</v>
      </c>
      <c r="M45" s="53">
        <f>IF(L42&gt;L43,L42-L43,0)</f>
        <v>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IF(J43&gt;J44,J43-J44,0)</f>
        <v>0</v>
      </c>
      <c r="K46" s="53">
        <f>IF(K43&gt;K42,K43-K42,0)</f>
        <v>0</v>
      </c>
      <c r="L46" s="53">
        <f>IF(L43&gt;L42,L43-L42,0)</f>
        <v>47752</v>
      </c>
      <c r="M46" s="53">
        <f>IF(M43&gt;M42,M43-M42,0)</f>
        <v>47752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4003092</v>
      </c>
      <c r="K48" s="53">
        <f>K44-K47</f>
        <v>4003092</v>
      </c>
      <c r="L48" s="53">
        <f>L44-L47</f>
        <v>-47752</v>
      </c>
      <c r="M48" s="53">
        <f>M44-M47</f>
        <v>-47752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4003092</v>
      </c>
      <c r="K49" s="53">
        <f>IF(K48&gt;0,K48,0)</f>
        <v>4003092</v>
      </c>
      <c r="L49" s="53"/>
      <c r="M49" s="53"/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47752</v>
      </c>
      <c r="M50" s="61">
        <f>IF(M48&lt;0,-M48,0)</f>
        <v>47752</v>
      </c>
    </row>
    <row r="51" spans="1:13" ht="12.75" customHeight="1">
      <c r="A51" s="226" t="s">
        <v>309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4003092</v>
      </c>
      <c r="K56" s="6">
        <v>4003092</v>
      </c>
      <c r="L56" s="6">
        <v>-47752</v>
      </c>
      <c r="M56" s="6">
        <v>-47752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4003092</v>
      </c>
      <c r="K67" s="61">
        <f>K56+K66</f>
        <v>4003092</v>
      </c>
      <c r="L67" s="61">
        <f>L56+L66</f>
        <v>-47752</v>
      </c>
      <c r="M67" s="61">
        <v>-47752</v>
      </c>
    </row>
    <row r="68" spans="1:13" ht="12.75" customHeight="1">
      <c r="A68" s="260" t="s">
        <v>310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47 L4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8:M32 J34:J45 L42:L45 J46:L46 J28:J32 J13:J21 J23:J26 J8:J9 J7:K7 J10:M10 K16 K37:K45 L13:M21 J12:M12 J33:M33 L23:L26 J27:M27 M42:M46 J22:M22 L34:M41 L7:M9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372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355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278</v>
      </c>
      <c r="J4" s="67" t="s">
        <v>315</v>
      </c>
      <c r="K4" s="67" t="s">
        <v>316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280</v>
      </c>
      <c r="K5" s="69" t="s">
        <v>281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425135</v>
      </c>
      <c r="K7" s="7">
        <v>-47752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1709128</v>
      </c>
      <c r="K8" s="7">
        <v>422358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/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2175732</v>
      </c>
      <c r="K10" s="7">
        <v>365286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329366</v>
      </c>
      <c r="K11" s="7">
        <v>336589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4639361</v>
      </c>
      <c r="K13" s="53">
        <f>SUM(K7:K12)</f>
        <v>1076481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2147950</v>
      </c>
      <c r="K14" s="7">
        <v>2361304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/>
      <c r="K15" s="7"/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/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882213</v>
      </c>
      <c r="K17" s="7">
        <v>723787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3030163</v>
      </c>
      <c r="K18" s="53">
        <f>SUM(K14:K17)</f>
        <v>3085091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1609198</v>
      </c>
      <c r="K19" s="53"/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v>2008610</v>
      </c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3026</v>
      </c>
      <c r="K22" s="7">
        <v>1000000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/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/>
      <c r="K24" s="7">
        <v>24660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/>
      <c r="K25" s="7"/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651526</v>
      </c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654552</v>
      </c>
      <c r="K27" s="53">
        <f>SUM(K22:K26)</f>
        <v>1024660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/>
      <c r="K28" s="7"/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334650</v>
      </c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474293</v>
      </c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808943</v>
      </c>
      <c r="K31" s="53">
        <f>SUM(K28:K30)</f>
        <v>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v>1024660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154391</v>
      </c>
      <c r="K33" s="53"/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569923</v>
      </c>
      <c r="K36" s="7">
        <v>521292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569923</v>
      </c>
      <c r="K38" s="53">
        <f>SUM(K36:K37)</f>
        <v>521292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720090</v>
      </c>
      <c r="K39" s="7"/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/>
      <c r="K40" s="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/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/>
      <c r="K43" s="7">
        <v>271603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720090</v>
      </c>
      <c r="K44" s="53">
        <f>SUM(K39:K43)</f>
        <v>271603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v>249689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150167</v>
      </c>
      <c r="K46" s="53"/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3">
        <f>IF(J19-J20+J32-J33+J45-J46&gt;0,J19-J20+J32-J33+J45-J46,0)</f>
        <v>1304640</v>
      </c>
      <c r="K47" s="53"/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3">
        <f>IF(J20-J19+J33-J32+J46-J45&gt;0,J20-J19+J33-J32+J46-J45,0)</f>
        <v>0</v>
      </c>
      <c r="K48" s="53">
        <v>734261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18613</v>
      </c>
      <c r="K49" s="7">
        <v>1323252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1304639</v>
      </c>
      <c r="K50" s="7"/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/>
      <c r="K51" s="7">
        <v>734261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1">
        <f>J49+J50-J51</f>
        <v>1323252</v>
      </c>
      <c r="K52" s="61">
        <v>588991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39:K43 J28:K30 J22:K26 J14:K17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278</v>
      </c>
      <c r="J4" s="67" t="s">
        <v>315</v>
      </c>
      <c r="K4" s="67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280</v>
      </c>
      <c r="K5" s="73" t="s">
        <v>281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317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318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3" width="9.140625" style="76" customWidth="1"/>
    <col min="4" max="4" width="14.28125" style="76" customWidth="1"/>
    <col min="5" max="5" width="5.140625" style="76" customWidth="1"/>
    <col min="6" max="6" width="11.57421875" style="76" customWidth="1"/>
    <col min="7" max="16384" width="9.140625" style="76" customWidth="1"/>
  </cols>
  <sheetData>
    <row r="1" spans="1:12" ht="12.75">
      <c r="A1" s="286" t="s">
        <v>279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96" t="s">
        <v>373</v>
      </c>
      <c r="D2" s="296"/>
      <c r="E2" s="77"/>
      <c r="F2" s="43" t="s">
        <v>374</v>
      </c>
      <c r="G2" s="297"/>
      <c r="H2" s="298"/>
      <c r="I2" s="74"/>
      <c r="J2" s="74"/>
      <c r="K2" s="74"/>
      <c r="L2" s="78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81" t="s">
        <v>302</v>
      </c>
      <c r="J3" s="82" t="s">
        <v>150</v>
      </c>
      <c r="K3" s="82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4">
        <v>2</v>
      </c>
      <c r="J4" s="83" t="s">
        <v>280</v>
      </c>
      <c r="K4" s="83" t="s">
        <v>281</v>
      </c>
    </row>
    <row r="5" spans="1:11" ht="12.75">
      <c r="A5" s="288" t="s">
        <v>282</v>
      </c>
      <c r="B5" s="289"/>
      <c r="C5" s="289"/>
      <c r="D5" s="289"/>
      <c r="E5" s="289"/>
      <c r="F5" s="289"/>
      <c r="G5" s="289"/>
      <c r="H5" s="289"/>
      <c r="I5" s="44">
        <v>1</v>
      </c>
      <c r="J5" s="45">
        <v>33473350</v>
      </c>
      <c r="K5" s="45">
        <v>33473350</v>
      </c>
    </row>
    <row r="6" spans="1:11" ht="12.75">
      <c r="A6" s="288" t="s">
        <v>283</v>
      </c>
      <c r="B6" s="289"/>
      <c r="C6" s="289"/>
      <c r="D6" s="289"/>
      <c r="E6" s="289"/>
      <c r="F6" s="289"/>
      <c r="G6" s="289"/>
      <c r="H6" s="289"/>
      <c r="I6" s="44">
        <v>2</v>
      </c>
      <c r="J6" s="46">
        <v>1673668</v>
      </c>
      <c r="K6" s="46">
        <v>1673668</v>
      </c>
    </row>
    <row r="7" spans="1:11" ht="12.75">
      <c r="A7" s="288" t="s">
        <v>284</v>
      </c>
      <c r="B7" s="289"/>
      <c r="C7" s="289"/>
      <c r="D7" s="289"/>
      <c r="E7" s="289"/>
      <c r="F7" s="289"/>
      <c r="G7" s="289"/>
      <c r="H7" s="289"/>
      <c r="I7" s="44">
        <v>3</v>
      </c>
      <c r="J7" s="46"/>
      <c r="K7" s="46"/>
    </row>
    <row r="8" spans="1:11" ht="12.75">
      <c r="A8" s="288" t="s">
        <v>285</v>
      </c>
      <c r="B8" s="289"/>
      <c r="C8" s="289"/>
      <c r="D8" s="289"/>
      <c r="E8" s="289"/>
      <c r="F8" s="289"/>
      <c r="G8" s="289"/>
      <c r="H8" s="289"/>
      <c r="I8" s="44">
        <v>4</v>
      </c>
      <c r="J8" s="46">
        <v>-17134135</v>
      </c>
      <c r="K8" s="46">
        <v>-16709870</v>
      </c>
    </row>
    <row r="9" spans="1:11" ht="12.75">
      <c r="A9" s="288" t="s">
        <v>286</v>
      </c>
      <c r="B9" s="289"/>
      <c r="C9" s="289"/>
      <c r="D9" s="289"/>
      <c r="E9" s="289"/>
      <c r="F9" s="289"/>
      <c r="G9" s="289"/>
      <c r="H9" s="289"/>
      <c r="I9" s="44">
        <v>5</v>
      </c>
      <c r="J9" s="46">
        <v>425135</v>
      </c>
      <c r="K9" s="46">
        <v>-47752</v>
      </c>
    </row>
    <row r="10" spans="1:11" ht="12.75">
      <c r="A10" s="288" t="s">
        <v>287</v>
      </c>
      <c r="B10" s="289"/>
      <c r="C10" s="289"/>
      <c r="D10" s="289"/>
      <c r="E10" s="289"/>
      <c r="F10" s="289"/>
      <c r="G10" s="289"/>
      <c r="H10" s="289"/>
      <c r="I10" s="44">
        <v>6</v>
      </c>
      <c r="J10" s="46"/>
      <c r="K10" s="46"/>
    </row>
    <row r="11" spans="1:11" ht="12.75">
      <c r="A11" s="288" t="s">
        <v>288</v>
      </c>
      <c r="B11" s="289"/>
      <c r="C11" s="289"/>
      <c r="D11" s="289"/>
      <c r="E11" s="289"/>
      <c r="F11" s="289"/>
      <c r="G11" s="289"/>
      <c r="H11" s="289"/>
      <c r="I11" s="44">
        <v>7</v>
      </c>
      <c r="J11" s="46"/>
      <c r="K11" s="46"/>
    </row>
    <row r="12" spans="1:11" ht="12.75">
      <c r="A12" s="288" t="s">
        <v>289</v>
      </c>
      <c r="B12" s="289"/>
      <c r="C12" s="289"/>
      <c r="D12" s="289"/>
      <c r="E12" s="289"/>
      <c r="F12" s="289"/>
      <c r="G12" s="289"/>
      <c r="H12" s="289"/>
      <c r="I12" s="44">
        <v>8</v>
      </c>
      <c r="J12" s="46"/>
      <c r="K12" s="46"/>
    </row>
    <row r="13" spans="1:11" ht="12.75">
      <c r="A13" s="288" t="s">
        <v>290</v>
      </c>
      <c r="B13" s="289"/>
      <c r="C13" s="289"/>
      <c r="D13" s="289"/>
      <c r="E13" s="289"/>
      <c r="F13" s="289"/>
      <c r="G13" s="289"/>
      <c r="H13" s="289"/>
      <c r="I13" s="44">
        <v>9</v>
      </c>
      <c r="J13" s="46"/>
      <c r="K13" s="46"/>
    </row>
    <row r="14" spans="1:11" ht="12.75">
      <c r="A14" s="290" t="s">
        <v>291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9">
        <f>SUM(J5:J13)</f>
        <v>18438018</v>
      </c>
      <c r="K14" s="79">
        <f>SUM(K5:K13)</f>
        <v>18389396</v>
      </c>
    </row>
    <row r="15" spans="1:11" ht="12.75">
      <c r="A15" s="288" t="s">
        <v>292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293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294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295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296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297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298</v>
      </c>
      <c r="B21" s="291"/>
      <c r="C21" s="291"/>
      <c r="D21" s="291"/>
      <c r="E21" s="291"/>
      <c r="F21" s="291"/>
      <c r="G21" s="291"/>
      <c r="H21" s="291"/>
      <c r="I21" s="44">
        <v>17</v>
      </c>
      <c r="J21" s="80">
        <f>SUM(J15:J20)</f>
        <v>0</v>
      </c>
      <c r="K21" s="80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299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300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301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110" zoomScaleSheetLayoutView="110" zoomScalePageLayoutView="0" workbookViewId="0" topLeftCell="A25">
      <selection activeCell="I28" sqref="I2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335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" customHeight="1">
      <c r="A3" s="131" t="s">
        <v>340</v>
      </c>
      <c r="B3" s="131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2"/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 hidden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 hidden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 hidden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 hidden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 hidden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 hidden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 t="s">
        <v>336</v>
      </c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 t="s">
        <v>337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338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363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 t="s">
        <v>375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339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366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341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 t="s">
        <v>342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5">
      <c r="A23" s="40" t="s">
        <v>376</v>
      </c>
      <c r="B23" s="40"/>
      <c r="C23" s="40"/>
      <c r="D23" s="40"/>
      <c r="E23" s="40"/>
      <c r="F23" s="40"/>
      <c r="G23" s="40"/>
      <c r="H23" s="40"/>
      <c r="I23" s="41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 t="s">
        <v>369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5" ht="12.75">
      <c r="A26" s="128" t="s">
        <v>343</v>
      </c>
      <c r="E26" t="s">
        <v>364</v>
      </c>
    </row>
    <row r="27" spans="1:6" ht="12.75">
      <c r="A27" s="128" t="s">
        <v>358</v>
      </c>
      <c r="D27" s="129"/>
      <c r="E27" s="130">
        <v>515</v>
      </c>
      <c r="F27" t="s">
        <v>359</v>
      </c>
    </row>
    <row r="28" spans="1:6" ht="12.75">
      <c r="A28" s="128" t="s">
        <v>360</v>
      </c>
      <c r="E28" s="130">
        <v>436</v>
      </c>
      <c r="F28" t="s">
        <v>361</v>
      </c>
    </row>
    <row r="29" spans="1:6" ht="12.75">
      <c r="A29" s="128" t="s">
        <v>344</v>
      </c>
      <c r="E29" s="130">
        <v>45204</v>
      </c>
      <c r="F29" t="s">
        <v>365</v>
      </c>
    </row>
    <row r="31" ht="12.75">
      <c r="A31" s="128" t="s">
        <v>345</v>
      </c>
    </row>
    <row r="33" ht="12.75">
      <c r="A33" s="128" t="s">
        <v>346</v>
      </c>
    </row>
    <row r="34" spans="1:3" ht="12.75">
      <c r="A34" t="s">
        <v>347</v>
      </c>
      <c r="C34" t="s">
        <v>348</v>
      </c>
    </row>
    <row r="35" spans="1:3" ht="12.75">
      <c r="A35" s="128" t="s">
        <v>347</v>
      </c>
      <c r="C35" t="s">
        <v>349</v>
      </c>
    </row>
    <row r="37" ht="12.75">
      <c r="A37" s="128" t="s">
        <v>356</v>
      </c>
    </row>
    <row r="39" spans="1:6" ht="12.75">
      <c r="A39" s="132" t="s">
        <v>350</v>
      </c>
      <c r="B39" s="132"/>
      <c r="C39" s="132"/>
      <c r="D39" s="132"/>
      <c r="E39" s="132"/>
      <c r="F39" s="132"/>
    </row>
    <row r="41" ht="12.75">
      <c r="A41" s="133" t="s">
        <v>351</v>
      </c>
    </row>
    <row r="42" ht="12.75">
      <c r="A42" s="133" t="s">
        <v>357</v>
      </c>
    </row>
    <row r="43" ht="12.75">
      <c r="A43" s="133" t="s">
        <v>352</v>
      </c>
    </row>
    <row r="44" ht="12.75">
      <c r="A44" s="133" t="s">
        <v>353</v>
      </c>
    </row>
    <row r="45" ht="12.75">
      <c r="A45" s="133" t="s">
        <v>367</v>
      </c>
    </row>
    <row r="46" ht="12.75">
      <c r="A46" s="133" t="s">
        <v>368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2013-07-09T07:22:18Z</cp:lastPrinted>
  <dcterms:created xsi:type="dcterms:W3CDTF">2008-10-17T11:51:54Z</dcterms:created>
  <dcterms:modified xsi:type="dcterms:W3CDTF">2013-07-09T08:59:18Z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