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<sst xmlns="http://schemas.openxmlformats.org/spreadsheetml/2006/main" count="415" uniqueCount="361">
  <si>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</si>
  <si>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</si>
  <si>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</si>
  <si>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</si>
  <si>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</si>
  <si>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</si>
  <si>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</si>
  <si>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</si>
  <si>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</si>
  <si>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</si>
  <si>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</si>
  <si>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</si>
  <si>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</si>
  <si>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</si>
  <si>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</si>
  <si>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</si>
  <si>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</si>
  <si>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</si>
  <si>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</si>
  <si>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</si>
  <si>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</si>
  <si>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</si>
  <si>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</si>
  <si>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</si>
  <si>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</si>
  <si>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</si>
  <si>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</si>
  <si>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</si>
  <si>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</si>
  <si>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</si>
  <si>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</si>
  <si>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</si>
  <si>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</si>
  <si>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</si>
  <si>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</si>
  <si>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</si>
  <si>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</si>
  <si>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</si>
  <si>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</si>
  <si>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</si>
  <si>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</si>
  <si>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</si>
  <si>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</si>
  <si>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</si>
  <si>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</si>
  <si>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</si>
  <si>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</si>
  <si>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</si>
  <si>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</si>
  <si>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</si>
  <si>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</si>
  <si>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</si>
  <si>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</si>
  <si>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</si>
  <si>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</si>
  <si>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</si>
  <si>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</si>
  <si>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</si>
  <si>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</si>
  <si>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</si>
  <si>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</si>
  <si>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</si>
  <si>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</si>
  <si>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</si>
  <si>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</si>
  <si>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</si>
  <si>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</si>
  <si>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</si>
  <si>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</si>
  <si>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</si>
  <si>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</si>
  <si>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</si>
  <si>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</si>
  <si>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</si>
  <si>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</si>
  <si>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</si>
  <si>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</si>
  <si>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</si>
  <si>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</si>
  <si>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</si>
  <si>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</si>
  <si>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</si>
  <si>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</si>
  <si>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</si>
  <si>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</si>
  <si>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</si>
  <si>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</si>
  <si>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</si>
  <si>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</si>
  <si>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</si>
  <si>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</si>
  <si>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</si>
  <si>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</si>
  <si>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</si>
  <si>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</si>
  <si>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</si>
  <si>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</si>
  <si>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</si>
  <si>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</si>
  <si>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</si>
  <si>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</si>
  <si>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</si>
  <si>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</si>
  <si>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</si>
  <si>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</si>
  <si>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</si>
  <si>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</si>
  <si>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</si>
  <si>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</si>
  <si>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</si>
  <si>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</si>
  <si>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</si>
  <si>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</si>
  <si>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</si>
  <si>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</si>
  <si>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</si>
  <si>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</si>
  <si>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</si>
  <si>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</si>
  <si>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</si>
  <si>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</si>
  <si>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</si>
  <si>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</si>
  <si>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</si>
  <si>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</si>
  <si>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</si>
  <si>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</si>
  <si>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</si>
  <si>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</si>
  <si>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</si>
  <si>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</si>
  <si>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</si>
  <si>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</si>
  <si>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</si>
  <si>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</si>
  <si>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</si>
  <si>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</si>
  <si>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</si>
  <si>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</si>
  <si>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</si>
  <si>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</si>
  <si>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</si>
  <si>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</si>
  <si>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</si>
  <si>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</si>
  <si>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</si>
  <si>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</si>
  <si>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</si>
  <si>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</si>
  <si>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</si>
  <si>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</si>
  <si>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</si>
  <si>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</si>
  <si>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</si>
  <si>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</si>
  <si>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</si>
  <si>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</si>
  <si>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</si>
  <si>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</si>
  <si>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</si>
  <si>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</si>
  <si>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</si>
  <si>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</si>
  <si>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</si>
  <si>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</si>
  <si>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</si>
  <si>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</si>
  <si>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</si>
  <si>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</si>
  <si>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</si>
  <si>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</si>
  <si>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</si>
  <si>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</si>
  <si>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</si>
  <si>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</si>
  <si>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</si>
  <si>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</si>
  <si>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</si>
  <si>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</si>
  <si>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</si>
  <si>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</si>
  <si>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</si>
  <si>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</si>
  <si>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</si>
  <si>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</si>
  <si>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</si>
  <si>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</si>
  <si>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</si>
  <si>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</si>
  <si>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</si>
  <si>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</si>
  <si>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</si>
  <si>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</si>
  <si>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</si>
  <si>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</si>
  <si>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</si>
  <si>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</si>
  <si>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</si>
  <si>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</si>
  <si>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</si>
  <si>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</si>
  <si>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</si>
  <si>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</si>
  <si>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</si>
  <si>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</si>
  <si>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</si>
  <si>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</si>
  <si>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</si>
  <si>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</si>
  <si>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</si>
  <si>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</si>
  <si>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</si>
  <si>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</si>
  <si>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</si>
  <si>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</si>
  <si>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</si>
  <si>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</si>
  <si>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</si>
  <si>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</si>
  <si>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</si>
  <si>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</si>
  <si>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</si>
  <si>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</si>
  <si>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</si>
  <si>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</si>
  <si>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</si>
  <si>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</si>
  <si>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</si>
  <si>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</si>
  <si>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</si>
  <si>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</si>
  <si>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</si>
  <si>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</si>
  <si>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</si>
  <si>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</si>
  <si>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</si>
  <si>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</si>
  <si>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</si>
  <si>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</si>
  <si>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</si>
  <si>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</si>
  <si>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</si>
  <si>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</si>
  <si>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</si>
  <si>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</si>
  <si>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</si>
  <si>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</si>
  <si>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</si>
  <si>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</si>
  <si>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</si>
  <si>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</si>
  <si>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</si>
  <si>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</si>
  <si>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</si>
  <si>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</si>
  <si>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</si>
  <si>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</si>
  <si>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</si>
  <si>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</si>
  <si>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</si>
  <si>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</si>
  <si>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</si>
  <si>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</si>
  <si>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</si>
  <si>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</si>
  <si>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</si>
  <si>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</si>
  <si>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</si>
  <si>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</si>
  <si>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</si>
  <si>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</si>
  <si>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</si>
  <si>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</si>
  <si>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</si>
  <si>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</si>
  <si>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</si>
  <si>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</si>
  <si>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</si>
  <si>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</si>
  <si>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</si>
  <si>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</si>
  <si>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</si>
  <si>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</si>
  <si>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</si>
  <si>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</si>
  <si>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</si>
  <si>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</si>
  <si>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</si>
  <si>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</si>
  <si>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</si>
  <si>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</si>
  <si>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</si>
  <si>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</si>
  <si>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</si>
  <si>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</si>
  <si>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</si>
  <si>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</si>
  <si>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</si>
  <si>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</si>
  <si>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</si>
  <si>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</si>
  <si>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</si>
  <si>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</si>
  <si>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</si>
  <si>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</si>
  <si>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</si>
  <si>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</si>
  <si>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</si>
  <si>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</si>
  <si>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</si>
  <si>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</si>
  <si>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</si>
  <si>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</si>
  <si>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</si>
  <si>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</si>
  <si>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</si>
  <si>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</si>
  <si>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</si>
  <si>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</si>
  <si>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</si>
  <si>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</si>
  <si>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</si>
  <si>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</si>
  <si>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</si>
  <si>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</si>
  <si>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</si>
  <si>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</si>
  <si>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</si>
  <si>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</si>
  <si>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</si>
  <si>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</si>
  <si>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</si>
  <si>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</si>
  <si>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</si>
  <si>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</si>
  <si>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</si>
  <si>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</si>
  <si>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</si>
  <si>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</si>
  <si>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</si>
  <si>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</si>
  <si>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</si>
  <si>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</si>
  <si>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</si>
  <si>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</si>
  <si>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</si>
  <si>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</si>
  <si>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</si>
  <si>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</si>
  <si>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</si>
  <si>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</si>
  <si>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</si>
  <si>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</si>
  <si>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Obveznik:  KUTJEVO d.d.</t>
  </si>
  <si>
    <t>ŽILIĆ ZVONIMIR</t>
  </si>
  <si>
    <t>zvonimir.zilic@kutjevo.com</t>
  </si>
  <si>
    <t>REĐO JOSIP</t>
  </si>
  <si>
    <t>stanje na dan 30.06.2018</t>
  </si>
  <si>
    <t>u razdoblju 01.01.2018. do 30.06.2018.</t>
  </si>
  <si>
    <t>KUTJEVO d.o.o. BANJA LUKA</t>
  </si>
  <si>
    <t>BANJA LUKA, BiH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</si>
</sst>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17" fillId="0" borderId="0" xfId="56" applyFont="1" applyBorder="1" applyAlignment="1" applyProtection="1">
      <alignment horizontal="left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13" fillId="0" borderId="25" xfId="56" applyFont="1" applyBorder="1" applyAlignment="1" applyProtection="1">
      <alignment horizontal="lef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3" fillId="0" borderId="17" xfId="51" applyFont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vertical="center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4" fillId="0" borderId="28" xfId="35" applyNumberFormat="1" applyFill="1" applyBorder="1" applyAlignment="1" applyProtection="1">
      <alignment horizontal="left" vertical="center"/>
      <protection hidden="1" locked="0"/>
    </xf>
    <xf numFmtId="49" fontId="4" fillId="0" borderId="29" xfId="35" applyNumberForma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 vertic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17" xfId="51" applyFont="1" applyBorder="1" applyAlignment="1" applyProtection="1">
      <alignment vertic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0" fillId="0" borderId="33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zvonimir.zil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248</v>
      </c>
      <c r="B1" s="161"/>
      <c r="C1" s="16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18">
        <v>43101</v>
      </c>
      <c r="F2" s="12"/>
      <c r="G2" s="13" t="s">
        <v>250</v>
      </c>
      <c r="H2" s="118">
        <v>43281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7" t="s">
        <v>251</v>
      </c>
      <c r="B6" s="164"/>
      <c r="C6" s="158" t="s">
        <v>332</v>
      </c>
      <c r="D6" s="15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1" t="s">
        <v>252</v>
      </c>
      <c r="B8" s="192"/>
      <c r="C8" s="158" t="s">
        <v>333</v>
      </c>
      <c r="D8" s="15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2" t="s">
        <v>253</v>
      </c>
      <c r="B10" s="183"/>
      <c r="C10" s="158" t="s">
        <v>334</v>
      </c>
      <c r="D10" s="15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4"/>
      <c r="B11" s="18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7" t="s">
        <v>254</v>
      </c>
      <c r="B12" s="164"/>
      <c r="C12" s="149" t="s">
        <v>323</v>
      </c>
      <c r="D12" s="179"/>
      <c r="E12" s="179"/>
      <c r="F12" s="179"/>
      <c r="G12" s="179"/>
      <c r="H12" s="179"/>
      <c r="I12" s="180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7" t="s">
        <v>255</v>
      </c>
      <c r="B14" s="164"/>
      <c r="C14" s="181">
        <v>34340</v>
      </c>
      <c r="D14" s="182"/>
      <c r="E14" s="16"/>
      <c r="F14" s="149" t="s">
        <v>324</v>
      </c>
      <c r="G14" s="179"/>
      <c r="H14" s="179"/>
      <c r="I14" s="18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7" t="s">
        <v>256</v>
      </c>
      <c r="B16" s="164"/>
      <c r="C16" s="149" t="s">
        <v>325</v>
      </c>
      <c r="D16" s="179"/>
      <c r="E16" s="179"/>
      <c r="F16" s="179"/>
      <c r="G16" s="179"/>
      <c r="H16" s="179"/>
      <c r="I16" s="18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7" t="s">
        <v>257</v>
      </c>
      <c r="B18" s="164"/>
      <c r="C18" s="175" t="s">
        <v>326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7" t="s">
        <v>258</v>
      </c>
      <c r="B20" s="164"/>
      <c r="C20" s="175" t="s">
        <v>327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7" t="s">
        <v>259</v>
      </c>
      <c r="B22" s="164"/>
      <c r="C22" s="119">
        <v>221</v>
      </c>
      <c r="D22" s="149" t="s">
        <v>324</v>
      </c>
      <c r="E22" s="165"/>
      <c r="F22" s="166"/>
      <c r="G22" s="147"/>
      <c r="H22" s="17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7" t="s">
        <v>260</v>
      </c>
      <c r="B24" s="164"/>
      <c r="C24" s="119">
        <v>11</v>
      </c>
      <c r="D24" s="149" t="s">
        <v>335</v>
      </c>
      <c r="E24" s="165"/>
      <c r="F24" s="165"/>
      <c r="G24" s="166"/>
      <c r="H24" s="50" t="s">
        <v>261</v>
      </c>
      <c r="I24" s="120">
        <v>799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7" t="s">
        <v>262</v>
      </c>
      <c r="B26" s="164"/>
      <c r="C26" s="121" t="s">
        <v>331</v>
      </c>
      <c r="D26" s="25"/>
      <c r="E26" s="97"/>
      <c r="F26" s="24"/>
      <c r="G26" s="167" t="s">
        <v>263</v>
      </c>
      <c r="H26" s="164"/>
      <c r="I26" s="122" t="s">
        <v>336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99"/>
      <c r="B29" s="97"/>
      <c r="C29" s="97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10"/>
      <c r="K30" s="10"/>
      <c r="L30" s="10"/>
    </row>
    <row r="31" spans="1:12" ht="12.75">
      <c r="A31" s="92"/>
      <c r="B31" s="22"/>
      <c r="C31" s="21"/>
      <c r="D31" s="162"/>
      <c r="E31" s="162"/>
      <c r="F31" s="162"/>
      <c r="G31" s="163"/>
      <c r="H31" s="16"/>
      <c r="I31" s="100"/>
      <c r="J31" s="10"/>
      <c r="K31" s="10"/>
      <c r="L31" s="10"/>
    </row>
    <row r="32" spans="1:12" ht="12.75">
      <c r="A32" s="155" t="s">
        <v>337</v>
      </c>
      <c r="B32" s="156"/>
      <c r="C32" s="156"/>
      <c r="D32" s="157"/>
      <c r="E32" s="155" t="s">
        <v>324</v>
      </c>
      <c r="F32" s="156"/>
      <c r="G32" s="156"/>
      <c r="H32" s="158" t="s">
        <v>338</v>
      </c>
      <c r="I32" s="15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5" t="s">
        <v>339</v>
      </c>
      <c r="B34" s="156"/>
      <c r="C34" s="156"/>
      <c r="D34" s="157"/>
      <c r="E34" s="155" t="s">
        <v>340</v>
      </c>
      <c r="F34" s="156"/>
      <c r="G34" s="156"/>
      <c r="H34" s="158" t="s">
        <v>341</v>
      </c>
      <c r="I34" s="15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5" t="s">
        <v>342</v>
      </c>
      <c r="B36" s="156"/>
      <c r="C36" s="156"/>
      <c r="D36" s="157"/>
      <c r="E36" s="155" t="s">
        <v>324</v>
      </c>
      <c r="F36" s="156"/>
      <c r="G36" s="156"/>
      <c r="H36" s="158" t="s">
        <v>343</v>
      </c>
      <c r="I36" s="159"/>
      <c r="J36" s="10"/>
      <c r="K36" s="10"/>
      <c r="L36" s="10"/>
    </row>
    <row r="37" spans="1:12" ht="12.75">
      <c r="A37" s="102"/>
      <c r="B37" s="30"/>
      <c r="C37" s="31"/>
      <c r="D37" s="32"/>
      <c r="E37" s="16"/>
      <c r="F37" s="31"/>
      <c r="G37" s="32"/>
      <c r="H37" s="16"/>
      <c r="I37" s="93"/>
      <c r="J37" s="10"/>
      <c r="K37" s="10"/>
      <c r="L37" s="10"/>
    </row>
    <row r="38" spans="1:12" ht="12.75">
      <c r="A38" s="155" t="s">
        <v>344</v>
      </c>
      <c r="B38" s="156"/>
      <c r="C38" s="156"/>
      <c r="D38" s="157"/>
      <c r="E38" s="155" t="s">
        <v>345</v>
      </c>
      <c r="F38" s="156"/>
      <c r="G38" s="156"/>
      <c r="H38" s="158" t="s">
        <v>346</v>
      </c>
      <c r="I38" s="15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5" t="s">
        <v>347</v>
      </c>
      <c r="B40" s="156"/>
      <c r="C40" s="156"/>
      <c r="D40" s="157"/>
      <c r="E40" s="155" t="s">
        <v>348</v>
      </c>
      <c r="F40" s="156"/>
      <c r="G40" s="156"/>
      <c r="H40" s="158" t="s">
        <v>349</v>
      </c>
      <c r="I40" s="159"/>
      <c r="J40" s="10"/>
      <c r="K40" s="10"/>
      <c r="L40" s="10"/>
    </row>
    <row r="41" spans="1:12" ht="12.75">
      <c r="A41" s="102"/>
      <c r="B41" s="30"/>
      <c r="C41" s="31"/>
      <c r="D41" s="32"/>
      <c r="E41" s="16"/>
      <c r="F41" s="31"/>
      <c r="G41" s="32"/>
      <c r="H41" s="16"/>
      <c r="I41" s="93"/>
      <c r="J41" s="10"/>
      <c r="K41" s="10"/>
      <c r="L41" s="10"/>
    </row>
    <row r="42" spans="1:12" ht="12.75">
      <c r="A42" s="155" t="s">
        <v>350</v>
      </c>
      <c r="B42" s="156"/>
      <c r="C42" s="156"/>
      <c r="D42" s="157"/>
      <c r="E42" s="155" t="s">
        <v>351</v>
      </c>
      <c r="F42" s="156"/>
      <c r="G42" s="156"/>
      <c r="H42" s="158" t="s">
        <v>352</v>
      </c>
      <c r="I42" s="159"/>
      <c r="J42" s="10"/>
      <c r="K42" s="10"/>
      <c r="L42" s="10"/>
    </row>
    <row r="43" spans="1:12" ht="12.75">
      <c r="A43" s="123"/>
      <c r="B43" s="124"/>
      <c r="C43" s="124"/>
      <c r="D43" s="124"/>
      <c r="E43" s="23"/>
      <c r="F43" s="124"/>
      <c r="G43" s="124"/>
      <c r="H43" s="125"/>
      <c r="I43" s="126"/>
      <c r="J43" s="10"/>
      <c r="K43" s="10"/>
      <c r="L43" s="10"/>
    </row>
    <row r="44" spans="1:12" s="129" customFormat="1" ht="12.75">
      <c r="A44" s="136" t="s">
        <v>359</v>
      </c>
      <c r="B44" s="136"/>
      <c r="C44" s="136"/>
      <c r="D44" s="137"/>
      <c r="E44" s="138" t="s">
        <v>360</v>
      </c>
      <c r="F44" s="136"/>
      <c r="G44" s="137"/>
      <c r="H44" s="139">
        <v>11161260</v>
      </c>
      <c r="I44" s="139"/>
      <c r="J44" s="128"/>
      <c r="K44" s="128"/>
      <c r="L44" s="128"/>
    </row>
    <row r="45" spans="1:12" ht="12.75">
      <c r="A45" s="103"/>
      <c r="B45" s="33"/>
      <c r="C45" s="33"/>
      <c r="D45" s="20"/>
      <c r="E45" s="20"/>
      <c r="F45" s="33"/>
      <c r="G45" s="20"/>
      <c r="H45" s="20"/>
      <c r="I45" s="104"/>
      <c r="J45" s="10"/>
      <c r="K45" s="10"/>
      <c r="L45" s="10"/>
    </row>
    <row r="46" spans="1:12" ht="12.75" customHeight="1">
      <c r="A46" s="142" t="s">
        <v>267</v>
      </c>
      <c r="B46" s="143"/>
      <c r="C46" s="158"/>
      <c r="D46" s="159"/>
      <c r="E46" s="26"/>
      <c r="F46" s="149"/>
      <c r="G46" s="150"/>
      <c r="H46" s="150"/>
      <c r="I46" s="151"/>
      <c r="J46" s="10"/>
      <c r="K46" s="10"/>
      <c r="L46" s="10"/>
    </row>
    <row r="47" spans="1:12" ht="12.75">
      <c r="A47" s="102"/>
      <c r="B47" s="30"/>
      <c r="C47" s="140"/>
      <c r="D47" s="140"/>
      <c r="E47" s="16"/>
      <c r="F47" s="140"/>
      <c r="G47" s="140"/>
      <c r="H47" s="34"/>
      <c r="I47" s="105"/>
      <c r="J47" s="10"/>
      <c r="K47" s="10"/>
      <c r="L47" s="10"/>
    </row>
    <row r="48" spans="1:12" ht="12.75" customHeight="1">
      <c r="A48" s="142" t="s">
        <v>268</v>
      </c>
      <c r="B48" s="143"/>
      <c r="C48" s="149" t="s">
        <v>354</v>
      </c>
      <c r="D48" s="150"/>
      <c r="E48" s="150"/>
      <c r="F48" s="150"/>
      <c r="G48" s="150"/>
      <c r="H48" s="150"/>
      <c r="I48" s="151"/>
      <c r="J48" s="10"/>
      <c r="K48" s="10"/>
      <c r="L48" s="10"/>
    </row>
    <row r="49" spans="1:12" ht="12.75">
      <c r="A49" s="92"/>
      <c r="B49" s="22"/>
      <c r="C49" s="21" t="s">
        <v>269</v>
      </c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2" t="s">
        <v>270</v>
      </c>
      <c r="B50" s="143"/>
      <c r="C50" s="133" t="s">
        <v>328</v>
      </c>
      <c r="D50" s="134"/>
      <c r="E50" s="135"/>
      <c r="F50" s="16"/>
      <c r="G50" s="50" t="s">
        <v>271</v>
      </c>
      <c r="H50" s="133" t="s">
        <v>329</v>
      </c>
      <c r="I50" s="135"/>
      <c r="J50" s="10"/>
      <c r="K50" s="10"/>
      <c r="L50" s="10"/>
    </row>
    <row r="51" spans="1:12" ht="12.75">
      <c r="A51" s="92"/>
      <c r="B51" s="22"/>
      <c r="C51" s="21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 customHeight="1">
      <c r="A52" s="142" t="s">
        <v>257</v>
      </c>
      <c r="B52" s="143"/>
      <c r="C52" s="144" t="s">
        <v>355</v>
      </c>
      <c r="D52" s="145"/>
      <c r="E52" s="145"/>
      <c r="F52" s="145"/>
      <c r="G52" s="145"/>
      <c r="H52" s="145"/>
      <c r="I52" s="146"/>
      <c r="J52" s="10"/>
      <c r="K52" s="10"/>
      <c r="L52" s="10"/>
    </row>
    <row r="53" spans="1:12" ht="12.75">
      <c r="A53" s="92"/>
      <c r="B53" s="22"/>
      <c r="C53" s="16"/>
      <c r="D53" s="16"/>
      <c r="E53" s="16"/>
      <c r="F53" s="16"/>
      <c r="G53" s="16"/>
      <c r="H53" s="16"/>
      <c r="I53" s="93"/>
      <c r="J53" s="10"/>
      <c r="K53" s="10"/>
      <c r="L53" s="10"/>
    </row>
    <row r="54" spans="1:12" ht="12.75">
      <c r="A54" s="147" t="s">
        <v>272</v>
      </c>
      <c r="B54" s="148"/>
      <c r="C54" s="133" t="s">
        <v>356</v>
      </c>
      <c r="D54" s="134"/>
      <c r="E54" s="134"/>
      <c r="F54" s="134"/>
      <c r="G54" s="134"/>
      <c r="H54" s="134"/>
      <c r="I54" s="135"/>
      <c r="J54" s="10"/>
      <c r="K54" s="10"/>
      <c r="L54" s="10"/>
    </row>
    <row r="55" spans="1:12" ht="12.75">
      <c r="A55" s="106"/>
      <c r="B55" s="20"/>
      <c r="C55" s="154" t="s">
        <v>273</v>
      </c>
      <c r="D55" s="154"/>
      <c r="E55" s="154"/>
      <c r="F55" s="154"/>
      <c r="G55" s="154"/>
      <c r="H55" s="154"/>
      <c r="I55" s="107"/>
      <c r="J55" s="10"/>
      <c r="K55" s="10"/>
      <c r="L55" s="10"/>
    </row>
    <row r="56" spans="1:12" ht="12.75">
      <c r="A56" s="106"/>
      <c r="B56" s="20"/>
      <c r="C56" s="35"/>
      <c r="D56" s="35"/>
      <c r="E56" s="35"/>
      <c r="F56" s="35"/>
      <c r="G56" s="35"/>
      <c r="H56" s="35"/>
      <c r="I56" s="107"/>
      <c r="J56" s="10"/>
      <c r="K56" s="10"/>
      <c r="L56" s="10"/>
    </row>
    <row r="57" spans="1:12" ht="12.75">
      <c r="A57" s="106"/>
      <c r="B57" s="130" t="s">
        <v>274</v>
      </c>
      <c r="C57" s="130"/>
      <c r="D57" s="130"/>
      <c r="E57" s="130"/>
      <c r="F57" s="48"/>
      <c r="G57" s="48"/>
      <c r="H57" s="48"/>
      <c r="I57" s="108"/>
      <c r="J57" s="10"/>
      <c r="K57" s="10"/>
      <c r="L57" s="10"/>
    </row>
    <row r="58" spans="1:12" ht="12.75">
      <c r="A58" s="106"/>
      <c r="B58" s="131" t="s">
        <v>306</v>
      </c>
      <c r="C58" s="131"/>
      <c r="D58" s="131"/>
      <c r="E58" s="131"/>
      <c r="F58" s="131"/>
      <c r="G58" s="131"/>
      <c r="H58" s="131"/>
      <c r="I58" s="132"/>
      <c r="J58" s="10"/>
      <c r="K58" s="10"/>
      <c r="L58" s="10"/>
    </row>
    <row r="59" spans="1:12" ht="12.75">
      <c r="A59" s="106"/>
      <c r="B59" s="131" t="s">
        <v>307</v>
      </c>
      <c r="C59" s="131"/>
      <c r="D59" s="131"/>
      <c r="E59" s="131"/>
      <c r="F59" s="131"/>
      <c r="G59" s="131"/>
      <c r="H59" s="131"/>
      <c r="I59" s="108"/>
      <c r="J59" s="10"/>
      <c r="K59" s="10"/>
      <c r="L59" s="10"/>
    </row>
    <row r="60" spans="1:12" ht="12.75">
      <c r="A60" s="106"/>
      <c r="B60" s="131" t="s">
        <v>308</v>
      </c>
      <c r="C60" s="131"/>
      <c r="D60" s="131"/>
      <c r="E60" s="131"/>
      <c r="F60" s="131"/>
      <c r="G60" s="131"/>
      <c r="H60" s="131"/>
      <c r="I60" s="132"/>
      <c r="J60" s="10"/>
      <c r="K60" s="10"/>
      <c r="L60" s="10"/>
    </row>
    <row r="61" spans="1:12" ht="12.75">
      <c r="A61" s="106"/>
      <c r="B61" s="131" t="s">
        <v>309</v>
      </c>
      <c r="C61" s="131"/>
      <c r="D61" s="131"/>
      <c r="E61" s="131"/>
      <c r="F61" s="131"/>
      <c r="G61" s="131"/>
      <c r="H61" s="131"/>
      <c r="I61" s="132"/>
      <c r="J61" s="10"/>
      <c r="K61" s="10"/>
      <c r="L61" s="10"/>
    </row>
    <row r="62" spans="1:12" ht="12.75">
      <c r="A62" s="106"/>
      <c r="B62" s="109"/>
      <c r="C62" s="110"/>
      <c r="D62" s="110"/>
      <c r="E62" s="110"/>
      <c r="F62" s="110"/>
      <c r="G62" s="110"/>
      <c r="H62" s="110"/>
      <c r="I62" s="111"/>
      <c r="J62" s="10"/>
      <c r="K62" s="10"/>
      <c r="L62" s="10"/>
    </row>
    <row r="63" spans="1:12" ht="13.5" thickBot="1">
      <c r="A63" s="112" t="s">
        <v>275</v>
      </c>
      <c r="B63" s="16"/>
      <c r="C63" s="16"/>
      <c r="D63" s="16"/>
      <c r="E63" s="16"/>
      <c r="F63" s="16"/>
      <c r="G63" s="36"/>
      <c r="H63" s="37"/>
      <c r="I63" s="113"/>
      <c r="J63" s="10"/>
      <c r="K63" s="10"/>
      <c r="L63" s="10"/>
    </row>
    <row r="64" spans="1:12" ht="12.75">
      <c r="A64" s="88"/>
      <c r="B64" s="16"/>
      <c r="C64" s="16"/>
      <c r="D64" s="16"/>
      <c r="E64" s="20" t="s">
        <v>276</v>
      </c>
      <c r="F64" s="97"/>
      <c r="G64" s="152" t="s">
        <v>277</v>
      </c>
      <c r="H64" s="152"/>
      <c r="I64" s="153"/>
      <c r="J64" s="10"/>
      <c r="K64" s="10"/>
      <c r="L64" s="10"/>
    </row>
    <row r="65" spans="1:12" ht="12.75">
      <c r="A65" s="114"/>
      <c r="B65" s="115"/>
      <c r="C65" s="116"/>
      <c r="D65" s="116"/>
      <c r="E65" s="116"/>
      <c r="F65" s="116"/>
      <c r="G65" s="141"/>
      <c r="H65" s="141"/>
      <c r="I65" s="117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7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42:D42"/>
    <mergeCell ref="E42:G42"/>
    <mergeCell ref="H42:I42"/>
    <mergeCell ref="A38:D38"/>
    <mergeCell ref="E38:G38"/>
    <mergeCell ref="A1:C1"/>
    <mergeCell ref="H38:I38"/>
    <mergeCell ref="A34:D34"/>
    <mergeCell ref="E34:G34"/>
    <mergeCell ref="H34:I34"/>
    <mergeCell ref="B60:I60"/>
    <mergeCell ref="B61:I61"/>
    <mergeCell ref="C55:H55"/>
    <mergeCell ref="A50:B50"/>
    <mergeCell ref="A40:D40"/>
    <mergeCell ref="E40:G40"/>
    <mergeCell ref="H40:I40"/>
    <mergeCell ref="A46:B46"/>
    <mergeCell ref="C46:D46"/>
    <mergeCell ref="F46:I46"/>
    <mergeCell ref="G65:H65"/>
    <mergeCell ref="A52:B52"/>
    <mergeCell ref="C52:I52"/>
    <mergeCell ref="A54:B54"/>
    <mergeCell ref="C54:I54"/>
    <mergeCell ref="F47:G47"/>
    <mergeCell ref="C48:I48"/>
    <mergeCell ref="G64:I64"/>
    <mergeCell ref="A48:B48"/>
    <mergeCell ref="B59:H59"/>
    <mergeCell ref="B57:E57"/>
    <mergeCell ref="B58:I58"/>
    <mergeCell ref="C50:E50"/>
    <mergeCell ref="H50:I50"/>
    <mergeCell ref="A44:D44"/>
    <mergeCell ref="E44:G44"/>
    <mergeCell ref="H44:I44"/>
    <mergeCell ref="C47:D4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2" r:id="rId3" display="zvonimir.zil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:D10 I26 H32:I42 C50 H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2">
      <selection activeCell="A1" sqref="A1:K1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357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330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59</v>
      </c>
      <c r="B4" s="209"/>
      <c r="C4" s="209"/>
      <c r="D4" s="209"/>
      <c r="E4" s="209"/>
      <c r="F4" s="209"/>
      <c r="G4" s="209"/>
      <c r="H4" s="210"/>
      <c r="I4" s="57" t="s">
        <v>278</v>
      </c>
      <c r="J4" s="58" t="s">
        <v>319</v>
      </c>
      <c r="K4" s="59" t="s">
        <v>320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6">
        <v>2</v>
      </c>
      <c r="J5" s="55">
        <v>3</v>
      </c>
      <c r="K5" s="55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52">
        <f>J9+J16+J26+J35+J39</f>
        <v>309727505</v>
      </c>
      <c r="K8" s="52">
        <f>K9+K16+K26+K35+K39</f>
        <v>318486886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2">
        <f>SUM(J10:J15)</f>
        <v>4764</v>
      </c>
      <c r="K9" s="52">
        <f>SUM(K10:K15)</f>
        <v>4497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/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4764</v>
      </c>
      <c r="K15" s="7">
        <v>4497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2">
        <f>SUM(J17:J25)</f>
        <v>271899968</v>
      </c>
      <c r="K16" s="52">
        <f>SUM(K17:K25)</f>
        <v>280599982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38099432</v>
      </c>
      <c r="K17" s="7">
        <v>38099432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104396132</v>
      </c>
      <c r="K18" s="7">
        <v>104021232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27320888</v>
      </c>
      <c r="K19" s="7">
        <v>28847424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2370205</v>
      </c>
      <c r="K20" s="7">
        <v>3830971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>
        <v>36579751</v>
      </c>
      <c r="K21" s="7">
        <v>35303648</v>
      </c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61467120</v>
      </c>
      <c r="K23" s="7">
        <v>70492547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>
        <v>4727</v>
      </c>
      <c r="K24" s="7">
        <v>4728</v>
      </c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1661713</v>
      </c>
      <c r="K25" s="7"/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2">
        <f>SUM(J27:J34)</f>
        <v>25944432</v>
      </c>
      <c r="K26" s="52">
        <f>SUM(K27:K34)</f>
        <v>25944850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>
        <v>25915032</v>
      </c>
      <c r="K27" s="7">
        <v>25915450</v>
      </c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/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29400</v>
      </c>
      <c r="K29" s="7">
        <v>29400</v>
      </c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2">
        <f>SUM(J36:J38)</f>
        <v>11760993</v>
      </c>
      <c r="K35" s="52">
        <f>SUM(K36:K38)</f>
        <v>11820209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>
        <v>11760993</v>
      </c>
      <c r="K37" s="7">
        <v>11820209</v>
      </c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/>
      <c r="K38" s="7"/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117348</v>
      </c>
      <c r="K39" s="7">
        <v>117348</v>
      </c>
    </row>
    <row r="40" spans="1:11" ht="12.75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52">
        <f>J41+J49+J56+J64</f>
        <v>256636338</v>
      </c>
      <c r="K40" s="52">
        <f>K41+K49+K56+K64</f>
        <v>262394133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2">
        <f>SUM(J42:J48)</f>
        <v>184417083</v>
      </c>
      <c r="K41" s="52">
        <f>SUM(K42:K48)</f>
        <v>179092133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9166402</v>
      </c>
      <c r="K42" s="7">
        <v>11896623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116724533</v>
      </c>
      <c r="K43" s="7">
        <v>113584195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49799032</v>
      </c>
      <c r="K44" s="7">
        <v>40624156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8376247</v>
      </c>
      <c r="K45" s="7">
        <v>12636290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350869</v>
      </c>
      <c r="K46" s="7">
        <v>350869</v>
      </c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2">
        <f>SUM(J50:J55)</f>
        <v>67412512</v>
      </c>
      <c r="K49" s="52">
        <f>SUM(K50:K55)</f>
        <v>78172695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53787691</v>
      </c>
      <c r="K51" s="7">
        <v>69986682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175755</v>
      </c>
      <c r="K53" s="7">
        <v>188467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13381682</v>
      </c>
      <c r="K54" s="7">
        <v>7940381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67384</v>
      </c>
      <c r="K55" s="7">
        <v>57165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2">
        <f>SUM(J57:J63)</f>
        <v>2826482</v>
      </c>
      <c r="K56" s="52">
        <f>SUM(K57:K63)</f>
        <v>2933039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/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/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/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/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19442</v>
      </c>
      <c r="K61" s="7">
        <v>18469</v>
      </c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2807040</v>
      </c>
      <c r="K62" s="7">
        <v>2912028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>
        <v>2542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1980261</v>
      </c>
      <c r="K64" s="7">
        <v>2196266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1276508</v>
      </c>
      <c r="K65" s="7">
        <v>1712820</v>
      </c>
    </row>
    <row r="66" spans="1:11" ht="12.75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52">
        <f>J7+J8+J40+J65</f>
        <v>567640351</v>
      </c>
      <c r="K66" s="52">
        <f>K7+K8+K40+K65</f>
        <v>582593839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123428105</v>
      </c>
      <c r="K67" s="8">
        <v>122380608</v>
      </c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53">
        <f>J70+J71+J72+J78+J79+J82+J85</f>
        <v>373634207</v>
      </c>
      <c r="K69" s="53">
        <f>K70+K71+K72+K78+K79+K82+K85</f>
        <v>381623008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355321450</v>
      </c>
      <c r="K70" s="7">
        <v>355321450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/>
      <c r="K71" s="7"/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2">
        <f>J73+J74-J75+J76+J77</f>
        <v>870201</v>
      </c>
      <c r="K72" s="52">
        <f>K73+K74-K75+K76+K77</f>
        <v>870201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870201</v>
      </c>
      <c r="K73" s="7">
        <v>870201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>
        <v>8700</v>
      </c>
      <c r="K74" s="7">
        <v>8700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8700</v>
      </c>
      <c r="K75" s="7">
        <v>8700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/>
      <c r="K77" s="7"/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/>
      <c r="K78" s="7"/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2">
        <f>J80-J81</f>
        <v>9565448</v>
      </c>
      <c r="K79" s="52">
        <f>K80-K81</f>
        <v>15554280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9565448</v>
      </c>
      <c r="K80" s="7">
        <v>15554280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2">
        <f>J83-J84</f>
        <v>6226810</v>
      </c>
      <c r="K82" s="52">
        <f>K83-K84</f>
        <v>8263206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6226810</v>
      </c>
      <c r="K83" s="7">
        <v>8263206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>
        <v>1650298</v>
      </c>
      <c r="K85" s="7">
        <v>1613871</v>
      </c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52">
        <f>SUM(J87:J89)</f>
        <v>8000000</v>
      </c>
      <c r="K86" s="52">
        <f>SUM(K87:K89)</f>
        <v>8000000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8000000</v>
      </c>
      <c r="K89" s="7">
        <v>8000000</v>
      </c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52">
        <f>SUM(J91:J99)</f>
        <v>61948359</v>
      </c>
      <c r="K90" s="52">
        <f>SUM(K91:K99)</f>
        <v>62599613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>
        <v>2177785</v>
      </c>
      <c r="K92" s="7">
        <v>3060927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59608898</v>
      </c>
      <c r="K93" s="7">
        <v>59384398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>
        <v>44328</v>
      </c>
      <c r="K98" s="7">
        <v>36940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117348</v>
      </c>
      <c r="K99" s="7">
        <v>117348</v>
      </c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2">
        <f>SUM(J101:J112)</f>
        <v>113265305</v>
      </c>
      <c r="K100" s="52">
        <f>SUM(K101:K112)</f>
        <v>117970082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>
        <v>75587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45496817</v>
      </c>
      <c r="K103" s="7">
        <v>36957072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50475763</v>
      </c>
      <c r="K105" s="7">
        <v>65539813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  <c r="K107" s="7"/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7774429</v>
      </c>
      <c r="K108" s="7">
        <v>7907781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9514915</v>
      </c>
      <c r="K109" s="7">
        <v>7489771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/>
      <c r="K110" s="7"/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3381</v>
      </c>
      <c r="K112" s="7">
        <v>58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10792480</v>
      </c>
      <c r="K113" s="7">
        <v>12401136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2">
        <f>J69+J86+J90+J100+J113</f>
        <v>567640351</v>
      </c>
      <c r="K114" s="52">
        <f>K69+K86+K90+K100+K113</f>
        <v>582593839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>
        <v>123428105</v>
      </c>
      <c r="K115" s="8">
        <v>122380608</v>
      </c>
    </row>
    <row r="116" spans="1:11" ht="12.75">
      <c r="A116" s="217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31"/>
      <c r="J117" s="231"/>
      <c r="K117" s="232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>
        <v>371983909</v>
      </c>
      <c r="K118" s="7">
        <v>380009137</v>
      </c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1650298</v>
      </c>
      <c r="K119" s="8">
        <v>1613871</v>
      </c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:K67 J70:K70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K100 K49 K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1">
      <selection activeCell="A1" sqref="A1:M1"/>
    </sheetView>
  </sheetViews>
  <sheetFormatPr defaultColWidth="9.140625" defaultRowHeight="12.75"/>
  <cols>
    <col min="1" max="7" width="9.140625" style="51" customWidth="1"/>
    <col min="8" max="8" width="5.00390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3.5742187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1" t="s">
        <v>358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38" t="s">
        <v>330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7" t="s">
        <v>279</v>
      </c>
      <c r="J4" s="240" t="s">
        <v>319</v>
      </c>
      <c r="K4" s="240"/>
      <c r="L4" s="240" t="s">
        <v>320</v>
      </c>
      <c r="M4" s="240"/>
    </row>
    <row r="5" spans="1:13" ht="12.75">
      <c r="A5" s="239"/>
      <c r="B5" s="239"/>
      <c r="C5" s="239"/>
      <c r="D5" s="239"/>
      <c r="E5" s="239"/>
      <c r="F5" s="239"/>
      <c r="G5" s="239"/>
      <c r="H5" s="239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53">
        <f>J8+J9</f>
        <v>148946014</v>
      </c>
      <c r="K7" s="53">
        <f>K8+K9</f>
        <v>74900917</v>
      </c>
      <c r="L7" s="53">
        <f>L8+L9</f>
        <v>145465237</v>
      </c>
      <c r="M7" s="53">
        <f>M8+M9</f>
        <v>77014724</v>
      </c>
    </row>
    <row r="8" spans="1:13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143689115</v>
      </c>
      <c r="K8" s="7">
        <v>72321788</v>
      </c>
      <c r="L8" s="7">
        <v>139335006</v>
      </c>
      <c r="M8" s="7">
        <v>74153302</v>
      </c>
    </row>
    <row r="9" spans="1:13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5256899</v>
      </c>
      <c r="K9" s="7">
        <v>2579129</v>
      </c>
      <c r="L9" s="7">
        <v>6130231</v>
      </c>
      <c r="M9" s="7">
        <v>2861422</v>
      </c>
    </row>
    <row r="10" spans="1:13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2">
        <f>J11+J12+J16+J20+J21+J22+J25+J26</f>
        <v>137565252</v>
      </c>
      <c r="K10" s="52">
        <f>K11+K12+K16+K20+K21+K22+K25+K26</f>
        <v>70790019</v>
      </c>
      <c r="L10" s="52">
        <f>L11+L12+L16+L20+L21+L22+L25+L26</f>
        <v>134460570</v>
      </c>
      <c r="M10" s="52">
        <f>M11+M12+M16+M20+M21+M22+M25+M26</f>
        <v>69679315</v>
      </c>
    </row>
    <row r="11" spans="1:13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17775323</v>
      </c>
      <c r="K11" s="7">
        <v>6175359</v>
      </c>
      <c r="L11" s="7">
        <v>12952366</v>
      </c>
      <c r="M11" s="7">
        <v>-1331933</v>
      </c>
    </row>
    <row r="12" spans="1:13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2">
        <f>J13+J14+J15</f>
        <v>73048889</v>
      </c>
      <c r="K12" s="52">
        <f>K13+K14+K15</f>
        <v>40529632</v>
      </c>
      <c r="L12" s="52">
        <f>L13+L14+L15</f>
        <v>72693778</v>
      </c>
      <c r="M12" s="52">
        <f>M13+M14+M15</f>
        <v>46107675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44051346</v>
      </c>
      <c r="K13" s="7">
        <v>24855568</v>
      </c>
      <c r="L13" s="7">
        <v>41605294</v>
      </c>
      <c r="M13" s="7">
        <v>27598477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19562078</v>
      </c>
      <c r="K14" s="7">
        <v>10570355</v>
      </c>
      <c r="L14" s="7">
        <v>19215856</v>
      </c>
      <c r="M14" s="7">
        <v>12195654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9435465</v>
      </c>
      <c r="K15" s="7">
        <v>5103709</v>
      </c>
      <c r="L15" s="7">
        <v>11872628</v>
      </c>
      <c r="M15" s="7">
        <v>6313544</v>
      </c>
    </row>
    <row r="16" spans="1:13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2">
        <f>J17+J18+J19</f>
        <v>31597016</v>
      </c>
      <c r="K16" s="52">
        <f>K17+K18+K19</f>
        <v>16059305</v>
      </c>
      <c r="L16" s="52">
        <f>L17+L18+L19</f>
        <v>32783512</v>
      </c>
      <c r="M16" s="52">
        <f>M17+M18+M19</f>
        <v>16797942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20554985</v>
      </c>
      <c r="K17" s="7">
        <v>10449479</v>
      </c>
      <c r="L17" s="7">
        <v>21391066</v>
      </c>
      <c r="M17" s="7">
        <v>10978220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6358937</v>
      </c>
      <c r="K18" s="7">
        <v>3227139</v>
      </c>
      <c r="L18" s="7">
        <v>6656227</v>
      </c>
      <c r="M18" s="7">
        <v>3399211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4683094</v>
      </c>
      <c r="K19" s="7">
        <v>2382687</v>
      </c>
      <c r="L19" s="7">
        <v>4736219</v>
      </c>
      <c r="M19" s="7">
        <v>2420511</v>
      </c>
    </row>
    <row r="20" spans="1:13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7526504</v>
      </c>
      <c r="K20" s="7">
        <v>3770721</v>
      </c>
      <c r="L20" s="7">
        <v>7397478</v>
      </c>
      <c r="M20" s="7">
        <v>3699412</v>
      </c>
    </row>
    <row r="21" spans="1:13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7206063</v>
      </c>
      <c r="K21" s="7">
        <v>4213290</v>
      </c>
      <c r="L21" s="7">
        <v>7659722</v>
      </c>
      <c r="M21" s="7">
        <v>3974625</v>
      </c>
    </row>
    <row r="22" spans="1:13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2">
        <f>J23+J24</f>
        <v>0</v>
      </c>
      <c r="K22" s="52">
        <f>K23+K24</f>
        <v>0</v>
      </c>
      <c r="L22" s="52">
        <f>L23+L24</f>
        <v>0</v>
      </c>
      <c r="M22" s="52">
        <f>M23+M24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411457</v>
      </c>
      <c r="K26" s="7">
        <v>41712</v>
      </c>
      <c r="L26" s="7">
        <v>973714</v>
      </c>
      <c r="M26" s="7">
        <v>431594</v>
      </c>
    </row>
    <row r="27" spans="1:13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2">
        <f>J28+J29+J30+J31+J32</f>
        <v>185667</v>
      </c>
      <c r="K27" s="52">
        <v>136877</v>
      </c>
      <c r="L27" s="52">
        <f>L28+L29+L30+L31+L32</f>
        <v>203463</v>
      </c>
      <c r="M27" s="52">
        <f>M28+M29+M30+M31+M32</f>
        <v>143986</v>
      </c>
    </row>
    <row r="28" spans="1:13" ht="21.75" customHeight="1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21.75" customHeight="1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185037</v>
      </c>
      <c r="K29" s="7">
        <v>136675</v>
      </c>
      <c r="L29" s="7">
        <v>203369</v>
      </c>
      <c r="M29" s="7">
        <v>143950</v>
      </c>
    </row>
    <row r="30" spans="1:13" ht="12.75">
      <c r="A30" s="241" t="s">
        <v>139</v>
      </c>
      <c r="B30" s="242"/>
      <c r="C30" s="242"/>
      <c r="D30" s="242"/>
      <c r="E30" s="242"/>
      <c r="F30" s="242"/>
      <c r="G30" s="242"/>
      <c r="H30" s="243"/>
      <c r="I30" s="1">
        <v>134</v>
      </c>
      <c r="J30" s="7"/>
      <c r="K30" s="7"/>
      <c r="L30" s="7"/>
      <c r="M30" s="7"/>
    </row>
    <row r="31" spans="1:13" ht="12.75">
      <c r="A31" s="241" t="s">
        <v>223</v>
      </c>
      <c r="B31" s="242"/>
      <c r="C31" s="242"/>
      <c r="D31" s="242"/>
      <c r="E31" s="242"/>
      <c r="F31" s="242"/>
      <c r="G31" s="242"/>
      <c r="H31" s="243"/>
      <c r="I31" s="1">
        <v>135</v>
      </c>
      <c r="J31" s="7"/>
      <c r="K31" s="7"/>
      <c r="L31" s="7"/>
      <c r="M31" s="7"/>
    </row>
    <row r="32" spans="1:13" ht="12.75">
      <c r="A32" s="241" t="s">
        <v>140</v>
      </c>
      <c r="B32" s="242"/>
      <c r="C32" s="242"/>
      <c r="D32" s="242"/>
      <c r="E32" s="242"/>
      <c r="F32" s="242"/>
      <c r="G32" s="242"/>
      <c r="H32" s="243"/>
      <c r="I32" s="1">
        <v>136</v>
      </c>
      <c r="J32" s="7">
        <v>630</v>
      </c>
      <c r="K32" s="7">
        <v>202</v>
      </c>
      <c r="L32" s="7">
        <v>94</v>
      </c>
      <c r="M32" s="7">
        <v>36</v>
      </c>
    </row>
    <row r="33" spans="1:13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2">
        <f>J34+J35+J36+J37</f>
        <v>3775352</v>
      </c>
      <c r="K33" s="52">
        <f>K34+K35+K36+K37</f>
        <v>1660872</v>
      </c>
      <c r="L33" s="52">
        <f>L34+L35+L36+L37</f>
        <v>2942210</v>
      </c>
      <c r="M33" s="52">
        <f>M34+M35+M36+M37</f>
        <v>1368627</v>
      </c>
    </row>
    <row r="34" spans="1:13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23.25" customHeight="1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3516490</v>
      </c>
      <c r="K35" s="7">
        <v>1610959</v>
      </c>
      <c r="L35" s="7">
        <v>2717461</v>
      </c>
      <c r="M35" s="7">
        <v>1288610</v>
      </c>
    </row>
    <row r="36" spans="1:13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258862</v>
      </c>
      <c r="K37" s="7">
        <v>49913</v>
      </c>
      <c r="L37" s="7">
        <v>224749</v>
      </c>
      <c r="M37" s="7">
        <v>80017</v>
      </c>
    </row>
    <row r="38" spans="1:13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2">
        <f>J7+J27+J38+J40</f>
        <v>149131681</v>
      </c>
      <c r="K42" s="52">
        <f>K7+K27+K38+K40</f>
        <v>75037794</v>
      </c>
      <c r="L42" s="52">
        <f>L7+L27+L38+L40</f>
        <v>145668700</v>
      </c>
      <c r="M42" s="52">
        <f>M7+M27+M38+M40</f>
        <v>77158710</v>
      </c>
    </row>
    <row r="43" spans="1:13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2">
        <f>J10+J33+J39+J41</f>
        <v>141340604</v>
      </c>
      <c r="K43" s="52">
        <f>K10+K33+K39+K41</f>
        <v>72450891</v>
      </c>
      <c r="L43" s="52">
        <f>L10+L33+L39+L41</f>
        <v>137402780</v>
      </c>
      <c r="M43" s="52">
        <f>M10+M33+M39+M41</f>
        <v>71047942</v>
      </c>
    </row>
    <row r="44" spans="1:13" ht="12.75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2">
        <f>J42-J43</f>
        <v>7791077</v>
      </c>
      <c r="K44" s="52">
        <f>K42-K43</f>
        <v>2586903</v>
      </c>
      <c r="L44" s="52">
        <f>L42-L43</f>
        <v>8265920</v>
      </c>
      <c r="M44" s="52">
        <f>M42-M43</f>
        <v>6110768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2">
        <f>IF(J42&gt;J43,J42-J43,0)</f>
        <v>7791077</v>
      </c>
      <c r="K45" s="52">
        <f>IF(K42&gt;K43,K42-K43,0)</f>
        <v>2586903</v>
      </c>
      <c r="L45" s="52">
        <f>IF(L42&gt;L43,L42-L43,0)</f>
        <v>8265920</v>
      </c>
      <c r="M45" s="52">
        <f>IF(M42&gt;M43,M42-M43,0)</f>
        <v>6110768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2">
        <f>J44-J47</f>
        <v>7791077</v>
      </c>
      <c r="K48" s="52">
        <f>K44-K47</f>
        <v>2586903</v>
      </c>
      <c r="L48" s="52">
        <f>L44-L47</f>
        <v>8265920</v>
      </c>
      <c r="M48" s="52">
        <f>M44-M47</f>
        <v>6110768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2">
        <f>IF(J48&gt;0,J48,0)</f>
        <v>7791077</v>
      </c>
      <c r="K49" s="52">
        <f>IF(K48&gt;0,K48,0)</f>
        <v>2586903</v>
      </c>
      <c r="L49" s="52">
        <f>IF(L48&gt;0,L48,0)</f>
        <v>8265920</v>
      </c>
      <c r="M49" s="52">
        <f>IF(M48&gt;0,M48,0)</f>
        <v>6110768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7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47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54"/>
      <c r="J52" s="54"/>
      <c r="K52" s="54"/>
      <c r="L52" s="54"/>
      <c r="M52" s="127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7799259</v>
      </c>
      <c r="K53" s="7">
        <v>2590912</v>
      </c>
      <c r="L53" s="7">
        <v>8263206</v>
      </c>
      <c r="M53" s="7">
        <v>6110789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-8182</v>
      </c>
      <c r="K54" s="8">
        <v>-4009</v>
      </c>
      <c r="L54" s="8">
        <v>2714</v>
      </c>
      <c r="M54" s="8">
        <v>-21</v>
      </c>
    </row>
    <row r="55" spans="1:13" ht="12.75" customHeight="1">
      <c r="A55" s="217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47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f>J48</f>
        <v>7791077</v>
      </c>
      <c r="K56" s="6">
        <f>K48</f>
        <v>2586903</v>
      </c>
      <c r="L56" s="6">
        <f>L48</f>
        <v>8265920</v>
      </c>
      <c r="M56" s="6">
        <f>M48</f>
        <v>6110768</v>
      </c>
    </row>
    <row r="57" spans="1:13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41" t="s">
        <v>228</v>
      </c>
      <c r="B58" s="242"/>
      <c r="C58" s="242"/>
      <c r="D58" s="242"/>
      <c r="E58" s="242"/>
      <c r="F58" s="242"/>
      <c r="G58" s="242"/>
      <c r="H58" s="243"/>
      <c r="I58" s="1">
        <v>159</v>
      </c>
      <c r="J58" s="7"/>
      <c r="K58" s="7"/>
      <c r="L58" s="7"/>
      <c r="M58" s="7"/>
    </row>
    <row r="59" spans="1:13" ht="21" customHeight="1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20.25" customHeight="1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41" t="s">
        <v>230</v>
      </c>
      <c r="B61" s="242"/>
      <c r="C61" s="242"/>
      <c r="D61" s="242"/>
      <c r="E61" s="242"/>
      <c r="F61" s="242"/>
      <c r="G61" s="242"/>
      <c r="H61" s="243"/>
      <c r="I61" s="1">
        <v>162</v>
      </c>
      <c r="J61" s="7"/>
      <c r="K61" s="7"/>
      <c r="L61" s="7"/>
      <c r="M61" s="7"/>
    </row>
    <row r="62" spans="1:13" ht="12.75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41" t="s">
        <v>222</v>
      </c>
      <c r="B65" s="242"/>
      <c r="C65" s="242"/>
      <c r="D65" s="242"/>
      <c r="E65" s="242"/>
      <c r="F65" s="242"/>
      <c r="G65" s="242"/>
      <c r="H65" s="243"/>
      <c r="I65" s="1">
        <v>166</v>
      </c>
      <c r="J65" s="7"/>
      <c r="K65" s="7"/>
      <c r="L65" s="7"/>
      <c r="M65" s="7"/>
    </row>
    <row r="66" spans="1:13" ht="12.75">
      <c r="A66" s="241" t="s">
        <v>193</v>
      </c>
      <c r="B66" s="242"/>
      <c r="C66" s="242"/>
      <c r="D66" s="242"/>
      <c r="E66" s="242"/>
      <c r="F66" s="242"/>
      <c r="G66" s="242"/>
      <c r="H66" s="243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0">
        <f>J56+J66</f>
        <v>7791077</v>
      </c>
      <c r="K67" s="60">
        <f>K56+K66</f>
        <v>2586903</v>
      </c>
      <c r="L67" s="60">
        <f>L56+L66</f>
        <v>8265920</v>
      </c>
      <c r="M67" s="60">
        <f>M56+M66</f>
        <v>6110768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60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7799259</v>
      </c>
      <c r="K70" s="7">
        <v>2590912</v>
      </c>
      <c r="L70" s="7">
        <v>8263206</v>
      </c>
      <c r="M70" s="7">
        <v>6110789</v>
      </c>
    </row>
    <row r="71" spans="1:13" ht="12.75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>
        <v>-8182</v>
      </c>
      <c r="K71" s="8">
        <v>-4009</v>
      </c>
      <c r="L71" s="8">
        <v>2714</v>
      </c>
      <c r="M71" s="8">
        <v>-21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5" right="0.69" top="1" bottom="1" header="0.5" footer="0.5"/>
  <pageSetup horizontalDpi="600" verticalDpi="600" orientation="portrait" paperSize="9" scale="67" r:id="rId1"/>
  <ignoredErrors>
    <ignoredError sqref="J56:L56 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353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4" t="s">
        <v>279</v>
      </c>
      <c r="J4" s="65" t="s">
        <v>319</v>
      </c>
      <c r="K4" s="65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6">
        <v>2</v>
      </c>
      <c r="J5" s="67" t="s">
        <v>283</v>
      </c>
      <c r="K5" s="67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8"/>
      <c r="J6" s="268"/>
      <c r="K6" s="269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5">
        <v>7799259</v>
      </c>
      <c r="K7" s="7">
        <v>8263206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5">
        <v>7526504</v>
      </c>
      <c r="K8" s="7">
        <v>7397478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>
        <v>6313433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5">
        <v>13891511</v>
      </c>
      <c r="K11" s="7"/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5"/>
      <c r="K12" s="7"/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62">
        <f>SUM(J7:J12)</f>
        <v>29217274</v>
      </c>
      <c r="K13" s="52">
        <f>SUM(K7:K12)</f>
        <v>21974117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6818938</v>
      </c>
      <c r="K14" s="7"/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5">
        <v>7356152</v>
      </c>
      <c r="K15" s="7">
        <v>11196495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>
        <v>5324950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62">
        <f>SUM(J14:J17)</f>
        <v>14175090</v>
      </c>
      <c r="K18" s="52">
        <f>SUM(K14:K17)</f>
        <v>16521445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62">
        <f>IF(J13&gt;J18,J13-J18,0)</f>
        <v>15042184</v>
      </c>
      <c r="K19" s="52">
        <f>IF(K13&gt;K18,K13-K18,0)</f>
        <v>5452672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62">
        <f>IF(J18&gt;J13,J18-J13,0)</f>
        <v>0</v>
      </c>
      <c r="K20" s="52">
        <f>IF(K18&gt;K13,K18-K13,0)</f>
        <v>0</v>
      </c>
    </row>
    <row r="21" spans="1:11" ht="12.75">
      <c r="A21" s="217" t="s">
        <v>159</v>
      </c>
      <c r="B21" s="228"/>
      <c r="C21" s="228"/>
      <c r="D21" s="228"/>
      <c r="E21" s="228"/>
      <c r="F21" s="228"/>
      <c r="G21" s="228"/>
      <c r="H21" s="228"/>
      <c r="I21" s="268"/>
      <c r="J21" s="268"/>
      <c r="K21" s="269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>
        <v>19691</v>
      </c>
      <c r="K22" s="7">
        <v>507368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>
        <v>896491</v>
      </c>
      <c r="K26" s="7"/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62">
        <f>SUM(J22:J26)</f>
        <v>916182</v>
      </c>
      <c r="K27" s="52">
        <f>SUM(K22:K26)</f>
        <v>507368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5">
        <v>12261528</v>
      </c>
      <c r="K28" s="7">
        <v>16390479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>
        <v>276391</v>
      </c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52">
        <f>SUM(J28:J30)</f>
        <v>12261528</v>
      </c>
      <c r="K31" s="52">
        <f>SUM(K28:K30)</f>
        <v>16666870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2">
        <f>IF(J27&gt;J31,J27-J31,0)</f>
        <v>0</v>
      </c>
      <c r="K32" s="52">
        <f>IF(K27&gt;K31,K27-K31,0)</f>
        <v>0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62">
        <f>IF(J31&gt;J27,J31-J27,0)</f>
        <v>11345346</v>
      </c>
      <c r="K33" s="52">
        <f>IF(K31&gt;K27,K31-K27,0)</f>
        <v>16159502</v>
      </c>
    </row>
    <row r="34" spans="1:11" ht="12.75">
      <c r="A34" s="217" t="s">
        <v>160</v>
      </c>
      <c r="B34" s="228"/>
      <c r="C34" s="228"/>
      <c r="D34" s="228"/>
      <c r="E34" s="228"/>
      <c r="F34" s="228"/>
      <c r="G34" s="228"/>
      <c r="H34" s="228"/>
      <c r="I34" s="268"/>
      <c r="J34" s="268"/>
      <c r="K34" s="269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>
        <v>1725959</v>
      </c>
      <c r="K37" s="7">
        <v>12766368</v>
      </c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52">
        <f>SUM(J35:J37)</f>
        <v>1725959</v>
      </c>
      <c r="K38" s="52">
        <f>SUM(K35:K37)</f>
        <v>12766368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>
        <v>5267356</v>
      </c>
      <c r="K39" s="7">
        <v>1843533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62">
        <f>SUM(J39:J43)</f>
        <v>5267356</v>
      </c>
      <c r="K44" s="52">
        <f>SUM(K39:K43)</f>
        <v>1843533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62">
        <f>IF(J38&gt;J44,J38-J44,0)</f>
        <v>0</v>
      </c>
      <c r="K45" s="52">
        <f>IF(K38&gt;K44,K38-K44,0)</f>
        <v>10922835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62">
        <f>IF(J44&gt;J38,J44-J38,0)</f>
        <v>3541397</v>
      </c>
      <c r="K46" s="52">
        <f>IF(K44&gt;K38,K44-K38,0)</f>
        <v>0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52">
        <f>IF(J19-J20+J32-J33+J45-J46&gt;0,J19-J20+J32-J33+J45-J46,0)</f>
        <v>155441</v>
      </c>
      <c r="K47" s="52">
        <f>IF(K19-K20+K32-K33+K45-K46&gt;0,K19-K20+K32-K33+K45-K46,0)</f>
        <v>216005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5">
        <v>1968862</v>
      </c>
      <c r="K49" s="7">
        <v>1980261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>
        <v>216005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>
        <v>155441</v>
      </c>
      <c r="K51" s="7"/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63">
        <f>J49+J50-J51</f>
        <v>1813421</v>
      </c>
      <c r="K52" s="60">
        <v>2196266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52:K52 J18:K20 J31:K33 J27:K27 J13:K13 J38:K38">
      <formula1>0</formula1>
    </dataValidation>
  </dataValidations>
  <printOptions/>
  <pageMargins left="0.75" right="0.58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4" t="s">
        <v>279</v>
      </c>
      <c r="J4" s="65" t="s">
        <v>319</v>
      </c>
      <c r="K4" s="65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0">
        <v>2</v>
      </c>
      <c r="J5" s="71" t="s">
        <v>283</v>
      </c>
      <c r="K5" s="71" t="s">
        <v>284</v>
      </c>
    </row>
    <row r="6" spans="1:11" ht="12.75">
      <c r="A6" s="217" t="s">
        <v>156</v>
      </c>
      <c r="B6" s="228"/>
      <c r="C6" s="228"/>
      <c r="D6" s="228"/>
      <c r="E6" s="228"/>
      <c r="F6" s="228"/>
      <c r="G6" s="228"/>
      <c r="H6" s="228"/>
      <c r="I6" s="268"/>
      <c r="J6" s="268"/>
      <c r="K6" s="269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00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14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7" t="s">
        <v>159</v>
      </c>
      <c r="B22" s="228"/>
      <c r="C22" s="228"/>
      <c r="D22" s="228"/>
      <c r="E22" s="228"/>
      <c r="F22" s="228"/>
      <c r="G22" s="228"/>
      <c r="H22" s="228"/>
      <c r="I22" s="268"/>
      <c r="J22" s="268"/>
      <c r="K22" s="269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7" t="s">
        <v>160</v>
      </c>
      <c r="B35" s="228"/>
      <c r="C35" s="228"/>
      <c r="D35" s="228"/>
      <c r="E35" s="228"/>
      <c r="F35" s="228"/>
      <c r="G35" s="228"/>
      <c r="H35" s="228"/>
      <c r="I35" s="268">
        <v>0</v>
      </c>
      <c r="J35" s="268"/>
      <c r="K35" s="269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E2" sqref="E2"/>
    </sheetView>
  </sheetViews>
  <sheetFormatPr defaultColWidth="9.140625" defaultRowHeight="12.75"/>
  <cols>
    <col min="1" max="1" width="9.140625" style="74" customWidth="1"/>
    <col min="2" max="2" width="8.00390625" style="74" customWidth="1"/>
    <col min="3" max="3" width="9.140625" style="74" customWidth="1"/>
    <col min="4" max="4" width="6.28125" style="74" customWidth="1"/>
    <col min="5" max="5" width="10.421875" style="74" customWidth="1"/>
    <col min="6" max="6" width="6.421875" style="74" customWidth="1"/>
    <col min="7" max="7" width="7.8515625" style="74" customWidth="1"/>
    <col min="8" max="8" width="2.28125" style="74" customWidth="1"/>
    <col min="9" max="9" width="8.140625" style="74" customWidth="1"/>
    <col min="10" max="10" width="10.28125" style="74" customWidth="1"/>
    <col min="11" max="11" width="10.421875" style="74" customWidth="1"/>
    <col min="12" max="16384" width="9.140625" style="74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3"/>
    </row>
    <row r="2" spans="1:12" ht="15.75">
      <c r="A2" s="41"/>
      <c r="B2" s="72"/>
      <c r="C2" s="293" t="s">
        <v>282</v>
      </c>
      <c r="D2" s="294"/>
      <c r="E2" s="75">
        <v>43101</v>
      </c>
      <c r="F2" s="42" t="s">
        <v>250</v>
      </c>
      <c r="G2" s="295">
        <v>43281</v>
      </c>
      <c r="H2" s="296"/>
      <c r="I2" s="72"/>
      <c r="J2" s="72"/>
      <c r="K2" s="72"/>
      <c r="L2" s="76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79" t="s">
        <v>305</v>
      </c>
      <c r="J3" s="80" t="s">
        <v>150</v>
      </c>
      <c r="K3" s="80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2">
        <v>2</v>
      </c>
      <c r="J4" s="81" t="s">
        <v>283</v>
      </c>
      <c r="K4" s="81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3">
        <v>1</v>
      </c>
      <c r="J5" s="44">
        <v>355321450</v>
      </c>
      <c r="K5" s="44">
        <v>355321450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3">
        <v>2</v>
      </c>
      <c r="J6" s="45"/>
      <c r="K6" s="45"/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3">
        <v>3</v>
      </c>
      <c r="J7" s="45">
        <v>870201</v>
      </c>
      <c r="K7" s="45">
        <v>870201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3">
        <v>4</v>
      </c>
      <c r="J8" s="45">
        <v>9565448</v>
      </c>
      <c r="K8" s="45">
        <v>15554280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3">
        <v>5</v>
      </c>
      <c r="J9" s="45">
        <v>6226810</v>
      </c>
      <c r="K9" s="45">
        <v>8263206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3">
        <v>6</v>
      </c>
      <c r="J10" s="45"/>
      <c r="K10" s="45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3">
        <v>7</v>
      </c>
      <c r="J11" s="45"/>
      <c r="K11" s="45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3">
        <v>8</v>
      </c>
      <c r="J12" s="45"/>
      <c r="K12" s="45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3">
        <v>9</v>
      </c>
      <c r="J13" s="45"/>
      <c r="K13" s="45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3">
        <v>10</v>
      </c>
      <c r="J14" s="77">
        <f>SUM(J5:J13)</f>
        <v>371983909</v>
      </c>
      <c r="K14" s="77">
        <f>SUM(K5:K13)</f>
        <v>380009137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3">
        <v>11</v>
      </c>
      <c r="J15" s="45"/>
      <c r="K15" s="45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3">
        <v>12</v>
      </c>
      <c r="J16" s="45"/>
      <c r="K16" s="45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3">
        <v>13</v>
      </c>
      <c r="J17" s="45"/>
      <c r="K17" s="45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3">
        <v>14</v>
      </c>
      <c r="J18" s="45"/>
      <c r="K18" s="45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3">
        <v>15</v>
      </c>
      <c r="J19" s="45"/>
      <c r="K19" s="45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3">
        <v>16</v>
      </c>
      <c r="J20" s="45"/>
      <c r="K20" s="45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4">
        <v>371983909</v>
      </c>
      <c r="K23" s="44">
        <v>380009137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7">
        <v>19</v>
      </c>
      <c r="J24" s="78">
        <v>1650298</v>
      </c>
      <c r="K24" s="78">
        <v>1613871</v>
      </c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Zvonimir Zilic</cp:lastModifiedBy>
  <cp:lastPrinted>2018-07-31T11:14:06Z</cp:lastPrinted>
  <dcterms:created xsi:type="dcterms:W3CDTF">2008-10-17T11:51:54Z</dcterms:created>
  <dcterms:modified xsi:type="dcterms:W3CDTF">2018-07-31T11:14:14Z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