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8800" windowHeight="133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PODACI'!$A$1:$I$65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<sst xmlns="http://schemas.openxmlformats.org/spreadsheetml/2006/main" count="413" uniqueCount="359">
  <si>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</si>
  <si>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</si>
  <si>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</si>
  <si>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</si>
  <si>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</si>
  <si>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</si>
  <si>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</si>
  <si>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</si>
  <si>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</si>
  <si>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</si>
  <si>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</si>
  <si>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</si>
  <si>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</si>
  <si>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</si>
  <si>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</si>
  <si>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</si>
  <si>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</si>
  <si>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</si>
  <si>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</si>
  <si>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</si>
  <si>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</si>
  <si>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</si>
  <si>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</si>
  <si>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</si>
  <si>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</si>
  <si>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</si>
  <si>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</si>
  <si>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</si>
  <si>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</si>
  <si>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</si>
  <si>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</si>
  <si>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</si>
  <si>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</si>
  <si>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</si>
  <si>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</si>
  <si>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</si>
  <si>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</si>
  <si>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</si>
  <si>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</si>
  <si>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</si>
  <si>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</si>
  <si>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</si>
  <si>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</si>
  <si>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</si>
  <si>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</si>
  <si>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</si>
  <si>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</si>
  <si>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</si>
  <si>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</si>
  <si>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</si>
  <si>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</si>
  <si>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</si>
  <si>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</si>
  <si>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</si>
  <si>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</si>
  <si>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</si>
  <si>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</si>
  <si>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</si>
  <si>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</si>
  <si>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</si>
  <si>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</si>
  <si>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</si>
  <si>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</si>
  <si>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</si>
  <si>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</si>
  <si>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</si>
  <si>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</si>
  <si>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</si>
  <si>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</si>
  <si>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</si>
  <si>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</si>
  <si>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</si>
  <si>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</si>
  <si>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</si>
  <si>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</si>
  <si>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</si>
  <si>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</si>
  <si>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</si>
  <si>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</si>
  <si>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</si>
  <si>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</si>
  <si>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</si>
  <si>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</si>
  <si>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</si>
  <si>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</si>
  <si>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</si>
  <si>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</si>
  <si>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</si>
  <si>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</si>
  <si>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</si>
  <si>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</si>
  <si>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</si>
  <si>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</si>
  <si>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</si>
  <si>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</si>
  <si>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</si>
  <si>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</si>
  <si>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</si>
  <si>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</si>
  <si>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</si>
  <si>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</si>
  <si>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</si>
  <si>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</si>
  <si>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</si>
  <si>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</si>
  <si>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</si>
  <si>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</si>
  <si>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</si>
  <si>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</si>
  <si>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</si>
  <si>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</si>
  <si>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</si>
  <si>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</si>
  <si>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</si>
  <si>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</si>
  <si>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</si>
  <si>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</si>
  <si>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</si>
  <si>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</si>
  <si>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</si>
  <si>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</si>
  <si>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</si>
  <si>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</si>
  <si>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</si>
  <si>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</si>
  <si>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</si>
  <si>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</si>
  <si>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</si>
  <si>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</si>
  <si>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</si>
  <si>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</si>
  <si>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</si>
  <si>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</si>
  <si>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</si>
  <si>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</si>
  <si>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</si>
  <si>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</si>
  <si>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</si>
  <si>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</si>
  <si>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</si>
  <si>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</si>
  <si>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</si>
  <si>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</si>
  <si>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</si>
  <si>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</si>
  <si>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</si>
  <si>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</si>
  <si>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</si>
  <si>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</si>
  <si>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</si>
  <si>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</si>
  <si>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</si>
  <si>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</si>
  <si>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</si>
  <si>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</si>
  <si>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</si>
  <si>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</si>
  <si>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</si>
  <si>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</si>
  <si>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</si>
  <si>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</si>
  <si>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</si>
  <si>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</si>
  <si>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</si>
  <si>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</si>
  <si>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</si>
  <si>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</si>
  <si>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</si>
  <si>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</si>
  <si>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</si>
  <si>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</si>
  <si>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</si>
  <si>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</si>
  <si>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</si>
  <si>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</si>
  <si>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</si>
  <si>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</si>
  <si>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</si>
  <si>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</si>
  <si>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</si>
  <si>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</si>
  <si>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</si>
  <si>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</si>
  <si>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</si>
  <si>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</si>
  <si>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</si>
  <si>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</si>
  <si>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</si>
  <si>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</si>
  <si>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</si>
  <si>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</si>
  <si>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</si>
  <si>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</si>
  <si>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</si>
  <si>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</si>
  <si>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</si>
  <si>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</si>
  <si>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</si>
  <si>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</si>
  <si>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</si>
  <si>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</si>
  <si>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</si>
  <si>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</si>
  <si>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</si>
  <si>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</si>
  <si>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</si>
  <si>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</si>
  <si>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</si>
  <si>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</si>
  <si>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</si>
  <si>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</si>
  <si>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</si>
  <si>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</si>
  <si>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</si>
  <si>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</si>
  <si>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</si>
  <si>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</si>
  <si>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</si>
  <si>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</si>
  <si>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</si>
  <si>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</si>
  <si>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</si>
  <si>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</si>
  <si>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</si>
  <si>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</si>
  <si>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</si>
  <si>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</si>
  <si>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</si>
  <si>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</si>
  <si>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</si>
  <si>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</si>
  <si>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</si>
  <si>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</si>
  <si>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</si>
  <si>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</si>
  <si>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</si>
  <si>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</si>
  <si>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</si>
  <si>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</si>
  <si>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</si>
  <si>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</si>
  <si>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</si>
  <si>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</si>
  <si>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</si>
  <si>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</si>
  <si>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</si>
  <si>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</si>
  <si>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</si>
  <si>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</si>
  <si>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</si>
  <si>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</si>
  <si>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</si>
  <si>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</si>
  <si>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</si>
  <si>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</si>
  <si>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</si>
  <si>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</si>
  <si>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</si>
  <si>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</si>
  <si>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</si>
  <si>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</si>
  <si>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</si>
  <si>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</si>
  <si>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</si>
  <si>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</si>
  <si>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</si>
  <si>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</si>
  <si>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</si>
  <si>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</si>
  <si>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</si>
  <si>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</si>
  <si>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</si>
  <si>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</si>
  <si>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</si>
  <si>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</si>
  <si>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</si>
  <si>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</si>
  <si>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</si>
  <si>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</si>
  <si>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</si>
  <si>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</si>
  <si>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</si>
  <si>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</si>
  <si>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</si>
  <si>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</si>
  <si>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</si>
  <si>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</si>
  <si>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</si>
  <si>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</si>
  <si>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</si>
  <si>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</si>
  <si>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</si>
  <si>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</si>
  <si>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</si>
  <si>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</si>
  <si>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</si>
  <si>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</si>
  <si>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</si>
  <si>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</si>
  <si>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</si>
  <si>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</si>
  <si>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</si>
  <si>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</si>
  <si>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</si>
  <si>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</si>
  <si>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</si>
  <si>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</si>
  <si>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</si>
  <si>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</si>
  <si>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</si>
  <si>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</si>
  <si>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</si>
  <si>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</si>
  <si>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</si>
  <si>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</si>
  <si>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</si>
  <si>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</si>
  <si>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</si>
  <si>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</si>
  <si>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</si>
  <si>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</si>
  <si>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</si>
  <si>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</si>
  <si>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</si>
  <si>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</si>
  <si>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</si>
  <si>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</si>
  <si>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</si>
  <si>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</si>
  <si>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</si>
  <si>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Obveznik: KUTJEVO d.d.</t>
  </si>
  <si>
    <t>DA</t>
  </si>
  <si>
    <t>03326411</t>
  </si>
  <si>
    <t>050017312</t>
  </si>
  <si>
    <t>21918659912</t>
  </si>
  <si>
    <t>POŽEŠKO SLAVONSKA</t>
  </si>
  <si>
    <t>0111</t>
  </si>
  <si>
    <t>KUTJEVO TRGOVINA d.o.o.</t>
  </si>
  <si>
    <t>1407406</t>
  </si>
  <si>
    <t>VETERINARSKA AMBUL. KOOPERACIJA d.o.o.</t>
  </si>
  <si>
    <t>VELIKA</t>
  </si>
  <si>
    <t>1681672</t>
  </si>
  <si>
    <t>KUTJEVAČKI PODRUM d.o.o.</t>
  </si>
  <si>
    <t>1407414</t>
  </si>
  <si>
    <t>PAPUK, MESNA INDUSTRIJA d.o.o.</t>
  </si>
  <si>
    <t>POŽEGA</t>
  </si>
  <si>
    <t>1407422</t>
  </si>
  <si>
    <t>MELLITA-PČELARSKA CENTRALA</t>
  </si>
  <si>
    <t>VELIKA GORICA</t>
  </si>
  <si>
    <t>1641875</t>
  </si>
  <si>
    <t>ĐAKOVAČKA VINA d.d.</t>
  </si>
  <si>
    <t>DRENJE</t>
  </si>
  <si>
    <t>1297937</t>
  </si>
  <si>
    <t>milan.razumovic@kutjevo.com</t>
  </si>
  <si>
    <t>Obveznik:  KUTJEVO d.d.</t>
  </si>
  <si>
    <t>RAZUMOVIĆ MILAN</t>
  </si>
  <si>
    <t>stanje na dan 31.03.2013</t>
  </si>
  <si>
    <t>u razdoblju 01.01.2013. do 31.03.2013.</t>
  </si>
  <si>
    <t>ITRAK MLADEN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</si>
</sst>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/>
      <protection hidden="1"/>
    </xf>
    <xf numFmtId="0" fontId="10" fillId="0" borderId="33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110" zoomScaleSheetLayoutView="110" zoomScalePageLayoutView="0" workbookViewId="0" topLeftCell="A4">
      <selection activeCell="D31" sqref="D31:G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248</v>
      </c>
      <c r="B1" s="160"/>
      <c r="C1" s="16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18">
        <v>41275</v>
      </c>
      <c r="F2" s="12"/>
      <c r="G2" s="13" t="s">
        <v>250</v>
      </c>
      <c r="H2" s="118">
        <v>41364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5" t="s">
        <v>251</v>
      </c>
      <c r="B6" s="136"/>
      <c r="C6" s="148" t="s">
        <v>332</v>
      </c>
      <c r="D6" s="14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8" t="s">
        <v>252</v>
      </c>
      <c r="B8" s="189"/>
      <c r="C8" s="148" t="s">
        <v>333</v>
      </c>
      <c r="D8" s="14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0" t="s">
        <v>253</v>
      </c>
      <c r="B10" s="180"/>
      <c r="C10" s="148" t="s">
        <v>334</v>
      </c>
      <c r="D10" s="14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5" t="s">
        <v>254</v>
      </c>
      <c r="B12" s="136"/>
      <c r="C12" s="152" t="s">
        <v>323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5" t="s">
        <v>255</v>
      </c>
      <c r="B14" s="136"/>
      <c r="C14" s="178">
        <v>34340</v>
      </c>
      <c r="D14" s="179"/>
      <c r="E14" s="16"/>
      <c r="F14" s="152" t="s">
        <v>324</v>
      </c>
      <c r="G14" s="177"/>
      <c r="H14" s="177"/>
      <c r="I14" s="138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5" t="s">
        <v>256</v>
      </c>
      <c r="B16" s="136"/>
      <c r="C16" s="152" t="s">
        <v>325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5" t="s">
        <v>257</v>
      </c>
      <c r="B18" s="136"/>
      <c r="C18" s="173" t="s">
        <v>326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5" t="s">
        <v>258</v>
      </c>
      <c r="B20" s="136"/>
      <c r="C20" s="173" t="s">
        <v>327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5" t="s">
        <v>259</v>
      </c>
      <c r="B22" s="136"/>
      <c r="C22" s="119">
        <v>221</v>
      </c>
      <c r="D22" s="152" t="s">
        <v>324</v>
      </c>
      <c r="E22" s="163"/>
      <c r="F22" s="164"/>
      <c r="G22" s="135"/>
      <c r="H22" s="176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5" t="s">
        <v>260</v>
      </c>
      <c r="B24" s="136"/>
      <c r="C24" s="119">
        <v>11</v>
      </c>
      <c r="D24" s="152" t="s">
        <v>335</v>
      </c>
      <c r="E24" s="163"/>
      <c r="F24" s="163"/>
      <c r="G24" s="164"/>
      <c r="H24" s="50" t="s">
        <v>261</v>
      </c>
      <c r="I24" s="120">
        <v>816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35" t="s">
        <v>262</v>
      </c>
      <c r="B26" s="136"/>
      <c r="C26" s="121" t="s">
        <v>331</v>
      </c>
      <c r="D26" s="25"/>
      <c r="E26" s="97"/>
      <c r="F26" s="24"/>
      <c r="G26" s="165" t="s">
        <v>263</v>
      </c>
      <c r="H26" s="136"/>
      <c r="I26" s="122" t="s">
        <v>336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99"/>
      <c r="B29" s="97"/>
      <c r="C29" s="97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5"/>
      <c r="B30" s="146"/>
      <c r="C30" s="146"/>
      <c r="D30" s="147"/>
      <c r="E30" s="145"/>
      <c r="F30" s="146"/>
      <c r="G30" s="146"/>
      <c r="H30" s="148"/>
      <c r="I30" s="149"/>
      <c r="J30" s="10"/>
      <c r="K30" s="10"/>
      <c r="L30" s="10"/>
    </row>
    <row r="31" spans="1:12" ht="12.75">
      <c r="A31" s="92"/>
      <c r="B31" s="22"/>
      <c r="C31" s="21"/>
      <c r="D31" s="161"/>
      <c r="E31" s="161"/>
      <c r="F31" s="161"/>
      <c r="G31" s="162"/>
      <c r="H31" s="16"/>
      <c r="I31" s="100"/>
      <c r="J31" s="10"/>
      <c r="K31" s="10"/>
      <c r="L31" s="10"/>
    </row>
    <row r="32" spans="1:12" ht="12.75">
      <c r="A32" s="145" t="s">
        <v>337</v>
      </c>
      <c r="B32" s="146"/>
      <c r="C32" s="146"/>
      <c r="D32" s="147"/>
      <c r="E32" s="145" t="s">
        <v>324</v>
      </c>
      <c r="F32" s="146"/>
      <c r="G32" s="146"/>
      <c r="H32" s="148" t="s">
        <v>338</v>
      </c>
      <c r="I32" s="149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5" t="s">
        <v>339</v>
      </c>
      <c r="B34" s="146"/>
      <c r="C34" s="146"/>
      <c r="D34" s="147"/>
      <c r="E34" s="145" t="s">
        <v>340</v>
      </c>
      <c r="F34" s="146"/>
      <c r="G34" s="146"/>
      <c r="H34" s="148" t="s">
        <v>341</v>
      </c>
      <c r="I34" s="14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5" t="s">
        <v>342</v>
      </c>
      <c r="B36" s="146"/>
      <c r="C36" s="146"/>
      <c r="D36" s="147"/>
      <c r="E36" s="145" t="s">
        <v>324</v>
      </c>
      <c r="F36" s="146"/>
      <c r="G36" s="146"/>
      <c r="H36" s="148" t="s">
        <v>343</v>
      </c>
      <c r="I36" s="149"/>
      <c r="J36" s="10"/>
      <c r="K36" s="10"/>
      <c r="L36" s="10"/>
    </row>
    <row r="37" spans="1:12" ht="12.75">
      <c r="A37" s="102"/>
      <c r="B37" s="30"/>
      <c r="C37" s="31"/>
      <c r="D37" s="32"/>
      <c r="E37" s="16"/>
      <c r="F37" s="31"/>
      <c r="G37" s="32"/>
      <c r="H37" s="16"/>
      <c r="I37" s="93"/>
      <c r="J37" s="10"/>
      <c r="K37" s="10"/>
      <c r="L37" s="10"/>
    </row>
    <row r="38" spans="1:12" ht="12.75">
      <c r="A38" s="145" t="s">
        <v>344</v>
      </c>
      <c r="B38" s="146"/>
      <c r="C38" s="146"/>
      <c r="D38" s="147"/>
      <c r="E38" s="145" t="s">
        <v>345</v>
      </c>
      <c r="F38" s="146"/>
      <c r="G38" s="146"/>
      <c r="H38" s="148" t="s">
        <v>346</v>
      </c>
      <c r="I38" s="149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45" t="s">
        <v>347</v>
      </c>
      <c r="B40" s="146"/>
      <c r="C40" s="146"/>
      <c r="D40" s="147"/>
      <c r="E40" s="145" t="s">
        <v>348</v>
      </c>
      <c r="F40" s="146"/>
      <c r="G40" s="146"/>
      <c r="H40" s="148" t="s">
        <v>349</v>
      </c>
      <c r="I40" s="149"/>
      <c r="J40" s="10"/>
      <c r="K40" s="10"/>
      <c r="L40" s="10"/>
    </row>
    <row r="41" spans="1:12" ht="12.75">
      <c r="A41" s="102"/>
      <c r="B41" s="30"/>
      <c r="C41" s="31"/>
      <c r="D41" s="32"/>
      <c r="E41" s="16"/>
      <c r="F41" s="31"/>
      <c r="G41" s="32"/>
      <c r="H41" s="16"/>
      <c r="I41" s="93"/>
      <c r="J41" s="10"/>
      <c r="K41" s="10"/>
      <c r="L41" s="10"/>
    </row>
    <row r="42" spans="1:12" ht="12.75">
      <c r="A42" s="145" t="s">
        <v>350</v>
      </c>
      <c r="B42" s="146"/>
      <c r="C42" s="146"/>
      <c r="D42" s="147"/>
      <c r="E42" s="145" t="s">
        <v>351</v>
      </c>
      <c r="F42" s="146"/>
      <c r="G42" s="146"/>
      <c r="H42" s="148" t="s">
        <v>352</v>
      </c>
      <c r="I42" s="149"/>
      <c r="J42" s="10"/>
      <c r="K42" s="10"/>
      <c r="L42" s="10"/>
    </row>
    <row r="43" spans="1:12" ht="12.75">
      <c r="A43" s="123"/>
      <c r="B43" s="124"/>
      <c r="C43" s="124"/>
      <c r="D43" s="124"/>
      <c r="E43" s="23"/>
      <c r="F43" s="124"/>
      <c r="G43" s="124"/>
      <c r="H43" s="125"/>
      <c r="I43" s="126"/>
      <c r="J43" s="10"/>
      <c r="K43" s="10"/>
      <c r="L43" s="10"/>
    </row>
    <row r="44" spans="1:12" ht="12.75">
      <c r="A44" s="123"/>
      <c r="B44" s="124"/>
      <c r="C44" s="124"/>
      <c r="D44" s="124"/>
      <c r="E44" s="23"/>
      <c r="F44" s="124"/>
      <c r="G44" s="124"/>
      <c r="H44" s="125"/>
      <c r="I44" s="126"/>
      <c r="J44" s="10"/>
      <c r="K44" s="10"/>
      <c r="L44" s="10"/>
    </row>
    <row r="45" spans="1:12" ht="12.75">
      <c r="A45" s="103"/>
      <c r="B45" s="33"/>
      <c r="C45" s="33"/>
      <c r="D45" s="20"/>
      <c r="E45" s="20"/>
      <c r="F45" s="33"/>
      <c r="G45" s="20"/>
      <c r="H45" s="20"/>
      <c r="I45" s="104"/>
      <c r="J45" s="10"/>
      <c r="K45" s="10"/>
      <c r="L45" s="10"/>
    </row>
    <row r="46" spans="1:12" ht="12.75">
      <c r="A46" s="130" t="s">
        <v>267</v>
      </c>
      <c r="B46" s="131"/>
      <c r="C46" s="148"/>
      <c r="D46" s="149"/>
      <c r="E46" s="26"/>
      <c r="F46" s="152"/>
      <c r="G46" s="146"/>
      <c r="H46" s="146"/>
      <c r="I46" s="147"/>
      <c r="J46" s="10"/>
      <c r="K46" s="10"/>
      <c r="L46" s="10"/>
    </row>
    <row r="47" spans="1:12" ht="12.75">
      <c r="A47" s="102"/>
      <c r="B47" s="30"/>
      <c r="C47" s="150"/>
      <c r="D47" s="158"/>
      <c r="E47" s="16"/>
      <c r="F47" s="150"/>
      <c r="G47" s="151"/>
      <c r="H47" s="34"/>
      <c r="I47" s="105"/>
      <c r="J47" s="10"/>
      <c r="K47" s="10"/>
      <c r="L47" s="10"/>
    </row>
    <row r="48" spans="1:12" ht="12.75">
      <c r="A48" s="130" t="s">
        <v>268</v>
      </c>
      <c r="B48" s="131"/>
      <c r="C48" s="152" t="s">
        <v>355</v>
      </c>
      <c r="D48" s="153"/>
      <c r="E48" s="153"/>
      <c r="F48" s="153"/>
      <c r="G48" s="153"/>
      <c r="H48" s="153"/>
      <c r="I48" s="154"/>
      <c r="J48" s="10"/>
      <c r="K48" s="10"/>
      <c r="L48" s="10"/>
    </row>
    <row r="49" spans="1:12" ht="12.75">
      <c r="A49" s="92"/>
      <c r="B49" s="22"/>
      <c r="C49" s="21" t="s">
        <v>269</v>
      </c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0" t="s">
        <v>270</v>
      </c>
      <c r="B50" s="131"/>
      <c r="C50" s="137" t="s">
        <v>328</v>
      </c>
      <c r="D50" s="133"/>
      <c r="E50" s="134"/>
      <c r="F50" s="16"/>
      <c r="G50" s="50" t="s">
        <v>271</v>
      </c>
      <c r="H50" s="137" t="s">
        <v>329</v>
      </c>
      <c r="I50" s="134"/>
      <c r="J50" s="10"/>
      <c r="K50" s="10"/>
      <c r="L50" s="10"/>
    </row>
    <row r="51" spans="1:12" ht="12.75">
      <c r="A51" s="92"/>
      <c r="B51" s="22"/>
      <c r="C51" s="21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0" t="s">
        <v>257</v>
      </c>
      <c r="B52" s="131"/>
      <c r="C52" s="132" t="s">
        <v>353</v>
      </c>
      <c r="D52" s="133"/>
      <c r="E52" s="133"/>
      <c r="F52" s="133"/>
      <c r="G52" s="133"/>
      <c r="H52" s="133"/>
      <c r="I52" s="134"/>
      <c r="J52" s="10"/>
      <c r="K52" s="10"/>
      <c r="L52" s="10"/>
    </row>
    <row r="53" spans="1:12" ht="12.75">
      <c r="A53" s="92"/>
      <c r="B53" s="22"/>
      <c r="C53" s="16"/>
      <c r="D53" s="16"/>
      <c r="E53" s="16"/>
      <c r="F53" s="16"/>
      <c r="G53" s="16"/>
      <c r="H53" s="16"/>
      <c r="I53" s="93"/>
      <c r="J53" s="10"/>
      <c r="K53" s="10"/>
      <c r="L53" s="10"/>
    </row>
    <row r="54" spans="1:12" ht="12.75">
      <c r="A54" s="135" t="s">
        <v>272</v>
      </c>
      <c r="B54" s="136"/>
      <c r="C54" s="137" t="s">
        <v>358</v>
      </c>
      <c r="D54" s="133"/>
      <c r="E54" s="133"/>
      <c r="F54" s="133"/>
      <c r="G54" s="133"/>
      <c r="H54" s="133"/>
      <c r="I54" s="138"/>
      <c r="J54" s="10"/>
      <c r="K54" s="10"/>
      <c r="L54" s="10"/>
    </row>
    <row r="55" spans="1:12" ht="12.75">
      <c r="A55" s="106"/>
      <c r="B55" s="20"/>
      <c r="C55" s="144" t="s">
        <v>273</v>
      </c>
      <c r="D55" s="144"/>
      <c r="E55" s="144"/>
      <c r="F55" s="144"/>
      <c r="G55" s="144"/>
      <c r="H55" s="144"/>
      <c r="I55" s="107"/>
      <c r="J55" s="10"/>
      <c r="K55" s="10"/>
      <c r="L55" s="10"/>
    </row>
    <row r="56" spans="1:12" ht="12.75">
      <c r="A56" s="106"/>
      <c r="B56" s="20"/>
      <c r="C56" s="35"/>
      <c r="D56" s="35"/>
      <c r="E56" s="35"/>
      <c r="F56" s="35"/>
      <c r="G56" s="35"/>
      <c r="H56" s="35"/>
      <c r="I56" s="107"/>
      <c r="J56" s="10"/>
      <c r="K56" s="10"/>
      <c r="L56" s="10"/>
    </row>
    <row r="57" spans="1:12" ht="12.75">
      <c r="A57" s="106"/>
      <c r="B57" s="139" t="s">
        <v>274</v>
      </c>
      <c r="C57" s="140"/>
      <c r="D57" s="140"/>
      <c r="E57" s="140"/>
      <c r="F57" s="48"/>
      <c r="G57" s="48"/>
      <c r="H57" s="48"/>
      <c r="I57" s="108"/>
      <c r="J57" s="10"/>
      <c r="K57" s="10"/>
      <c r="L57" s="10"/>
    </row>
    <row r="58" spans="1:12" ht="12.75">
      <c r="A58" s="106"/>
      <c r="B58" s="141" t="s">
        <v>306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6"/>
      <c r="B59" s="141" t="s">
        <v>307</v>
      </c>
      <c r="C59" s="142"/>
      <c r="D59" s="142"/>
      <c r="E59" s="142"/>
      <c r="F59" s="142"/>
      <c r="G59" s="142"/>
      <c r="H59" s="142"/>
      <c r="I59" s="108"/>
      <c r="J59" s="10"/>
      <c r="K59" s="10"/>
      <c r="L59" s="10"/>
    </row>
    <row r="60" spans="1:12" ht="12.75">
      <c r="A60" s="106"/>
      <c r="B60" s="141" t="s">
        <v>308</v>
      </c>
      <c r="C60" s="142"/>
      <c r="D60" s="142"/>
      <c r="E60" s="142"/>
      <c r="F60" s="142"/>
      <c r="G60" s="142"/>
      <c r="H60" s="142"/>
      <c r="I60" s="143"/>
      <c r="J60" s="10"/>
      <c r="K60" s="10"/>
      <c r="L60" s="10"/>
    </row>
    <row r="61" spans="1:12" ht="12.75">
      <c r="A61" s="106"/>
      <c r="B61" s="141" t="s">
        <v>309</v>
      </c>
      <c r="C61" s="142"/>
      <c r="D61" s="142"/>
      <c r="E61" s="142"/>
      <c r="F61" s="142"/>
      <c r="G61" s="142"/>
      <c r="H61" s="142"/>
      <c r="I61" s="143"/>
      <c r="J61" s="10"/>
      <c r="K61" s="10"/>
      <c r="L61" s="10"/>
    </row>
    <row r="62" spans="1:12" ht="12.75">
      <c r="A62" s="106"/>
      <c r="B62" s="109"/>
      <c r="C62" s="110"/>
      <c r="D62" s="110"/>
      <c r="E62" s="110"/>
      <c r="F62" s="110"/>
      <c r="G62" s="110"/>
      <c r="H62" s="110"/>
      <c r="I62" s="111"/>
      <c r="J62" s="10"/>
      <c r="K62" s="10"/>
      <c r="L62" s="10"/>
    </row>
    <row r="63" spans="1:12" ht="13.5" thickBot="1">
      <c r="A63" s="112" t="s">
        <v>275</v>
      </c>
      <c r="B63" s="16"/>
      <c r="C63" s="16"/>
      <c r="D63" s="16"/>
      <c r="E63" s="16"/>
      <c r="F63" s="16"/>
      <c r="G63" s="36"/>
      <c r="H63" s="37"/>
      <c r="I63" s="113"/>
      <c r="J63" s="10"/>
      <c r="K63" s="10"/>
      <c r="L63" s="10"/>
    </row>
    <row r="64" spans="1:12" ht="12.75">
      <c r="A64" s="88"/>
      <c r="B64" s="16"/>
      <c r="C64" s="16"/>
      <c r="D64" s="16"/>
      <c r="E64" s="20" t="s">
        <v>276</v>
      </c>
      <c r="F64" s="97"/>
      <c r="G64" s="155" t="s">
        <v>277</v>
      </c>
      <c r="H64" s="156"/>
      <c r="I64" s="157"/>
      <c r="J64" s="10"/>
      <c r="K64" s="10"/>
      <c r="L64" s="10"/>
    </row>
    <row r="65" spans="1:12" ht="12.75">
      <c r="A65" s="114"/>
      <c r="B65" s="115"/>
      <c r="C65" s="116"/>
      <c r="D65" s="116"/>
      <c r="E65" s="116"/>
      <c r="F65" s="116"/>
      <c r="G65" s="128"/>
      <c r="H65" s="129"/>
      <c r="I65" s="117"/>
      <c r="J65" s="10"/>
      <c r="K65" s="10"/>
      <c r="L65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8:D38"/>
    <mergeCell ref="E38:G38"/>
    <mergeCell ref="A1:C1"/>
    <mergeCell ref="H38:I38"/>
    <mergeCell ref="A34:D34"/>
    <mergeCell ref="E34:G34"/>
    <mergeCell ref="H34:I34"/>
    <mergeCell ref="A36:D36"/>
    <mergeCell ref="E36:G36"/>
    <mergeCell ref="H36:I36"/>
    <mergeCell ref="G64:I64"/>
    <mergeCell ref="A48:B48"/>
    <mergeCell ref="A40:D40"/>
    <mergeCell ref="E40:G40"/>
    <mergeCell ref="H40:I40"/>
    <mergeCell ref="A46:B46"/>
    <mergeCell ref="C46:D46"/>
    <mergeCell ref="F46:I46"/>
    <mergeCell ref="B59:H59"/>
    <mergeCell ref="C47:D47"/>
    <mergeCell ref="A50:B50"/>
    <mergeCell ref="C50:E50"/>
    <mergeCell ref="H50:I50"/>
    <mergeCell ref="A42:D42"/>
    <mergeCell ref="E42:G42"/>
    <mergeCell ref="H42:I42"/>
    <mergeCell ref="F47:G47"/>
    <mergeCell ref="C48:I48"/>
    <mergeCell ref="G65:H65"/>
    <mergeCell ref="A52:B52"/>
    <mergeCell ref="C52:I52"/>
    <mergeCell ref="A54:B54"/>
    <mergeCell ref="C54:I54"/>
    <mergeCell ref="B57:E57"/>
    <mergeCell ref="B58:I58"/>
    <mergeCell ref="B60:I60"/>
    <mergeCell ref="B61:I61"/>
    <mergeCell ref="C55:H5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2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C6:D10 I26 H32:I42 C50 H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zoomScalePageLayoutView="0" workbookViewId="0" topLeftCell="A1">
      <selection activeCell="D31" sqref="D31:G31"/>
    </sheetView>
  </sheetViews>
  <sheetFormatPr defaultColWidth="9.140625" defaultRowHeight="12.75"/>
  <cols>
    <col min="1" max="9" width="9.140625" style="51" customWidth="1"/>
    <col min="10" max="10" width="13.28125" style="51" customWidth="1"/>
    <col min="11" max="11" width="14.8515625" style="51" customWidth="1"/>
    <col min="12" max="16384" width="9.140625" style="51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356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330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7" t="s">
        <v>278</v>
      </c>
      <c r="J4" s="58" t="s">
        <v>319</v>
      </c>
      <c r="K4" s="59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6">
        <v>2</v>
      </c>
      <c r="J5" s="55">
        <v>3</v>
      </c>
      <c r="K5" s="55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2">
        <f>J9+J16+J26+J35+J39</f>
        <v>354438082</v>
      </c>
      <c r="K8" s="52">
        <f>K9+K16+K26+K35+K39</f>
        <v>351740233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2">
        <f>SUM(J10:J15)</f>
        <v>0</v>
      </c>
      <c r="K9" s="52">
        <f>SUM(K10:K15)</f>
        <v>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2">
        <f>SUM(J17:J25)</f>
        <v>296485200</v>
      </c>
      <c r="K16" s="52">
        <f>SUM(K17:K25)</f>
        <v>292507469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37902499</v>
      </c>
      <c r="K17" s="7">
        <v>37902499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119297932</v>
      </c>
      <c r="K18" s="7">
        <v>118075957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44281616</v>
      </c>
      <c r="K19" s="7">
        <v>41624805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6112578</v>
      </c>
      <c r="K20" s="7">
        <v>5584635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48275884</v>
      </c>
      <c r="K21" s="7">
        <v>47559811</v>
      </c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40609963</v>
      </c>
      <c r="K23" s="7">
        <v>41755034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4728</v>
      </c>
      <c r="K24" s="7">
        <v>4728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2">
        <f>SUM(J27:J34)</f>
        <v>28210164</v>
      </c>
      <c r="K26" s="52">
        <f>SUM(K27:K34)</f>
        <v>28224151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25911663</v>
      </c>
      <c r="K27" s="7">
        <v>25911663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2251926</v>
      </c>
      <c r="K29" s="7">
        <v>2251926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46575</v>
      </c>
      <c r="K32" s="7">
        <v>60562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2">
        <f>SUM(J36:J38)</f>
        <v>29742718</v>
      </c>
      <c r="K35" s="52">
        <v>31008613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29742718</v>
      </c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2">
        <f>J41+J49+J56+J64</f>
        <v>315310376</v>
      </c>
      <c r="K40" s="52">
        <f>K41+K49+K56+K64</f>
        <v>304673413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2">
        <f>SUM(J42:J48)</f>
        <v>195447328</v>
      </c>
      <c r="K41" s="52">
        <f>SUM(K42:K48)</f>
        <v>192894175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12940221</v>
      </c>
      <c r="K42" s="7">
        <v>17228376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141388965</v>
      </c>
      <c r="K43" s="7">
        <v>139535429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30956513</v>
      </c>
      <c r="K44" s="7">
        <v>25118750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9810760</v>
      </c>
      <c r="K45" s="7">
        <v>10660751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350869</v>
      </c>
      <c r="K46" s="7">
        <v>350869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2">
        <f>SUM(J50:J55)</f>
        <v>105277311</v>
      </c>
      <c r="K49" s="52">
        <f>SUM(K50:K55)</f>
        <v>99917995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78688111</v>
      </c>
      <c r="K51" s="7">
        <v>77640961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701045</v>
      </c>
      <c r="K53" s="7">
        <v>596818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25834679</v>
      </c>
      <c r="K54" s="7">
        <v>21630149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53476</v>
      </c>
      <c r="K55" s="7">
        <v>50067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2">
        <v>13012652</v>
      </c>
      <c r="K56" s="52">
        <v>11611754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89742</v>
      </c>
      <c r="K61" s="7">
        <v>78318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12893372</v>
      </c>
      <c r="K62" s="7">
        <v>11251970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29538</v>
      </c>
      <c r="K63" s="7">
        <v>281466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1573085</v>
      </c>
      <c r="K64" s="7">
        <v>249489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2568061</v>
      </c>
      <c r="K65" s="7">
        <v>831334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2">
        <f>J7+J8+J40+J65</f>
        <v>672316519</v>
      </c>
      <c r="K66" s="52">
        <f>K7+K8+K40+K65</f>
        <v>657244980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61514387</v>
      </c>
      <c r="K67" s="8">
        <v>71700791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3">
        <f>J70+J71+J72+J78+J79+J82+J85</f>
        <v>311584019</v>
      </c>
      <c r="K69" s="53">
        <f>K70+K71+K72+K78+K79+K82+K85</f>
        <v>309093507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286321450</v>
      </c>
      <c r="K70" s="7">
        <v>286321450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2">
        <f>J73+J74-J75+J76+J77</f>
        <v>7404550</v>
      </c>
      <c r="K72" s="52">
        <v>7404550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5149898</v>
      </c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8700</v>
      </c>
      <c r="K74" s="7">
        <v>8700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8700</v>
      </c>
      <c r="K75" s="7">
        <v>8700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2254652</v>
      </c>
      <c r="K77" s="7">
        <v>2254652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16417843</v>
      </c>
      <c r="K78" s="7">
        <v>16150258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2">
        <f>J80-J81</f>
        <v>6803686</v>
      </c>
      <c r="K79" s="52">
        <f>K80-K81</f>
        <v>-12966968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6803686</v>
      </c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>
        <v>12966968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2">
        <f>J83-J84</f>
        <v>-19770654</v>
      </c>
      <c r="K82" s="52">
        <f>K83-K84</f>
        <v>-2005576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19770654</v>
      </c>
      <c r="K84" s="7">
        <v>2005576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14407144</v>
      </c>
      <c r="K85" s="7">
        <v>14189793</v>
      </c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2">
        <f>SUM(J91:J99)</f>
        <v>166076496</v>
      </c>
      <c r="K90" s="52">
        <f>SUM(K91:K99)</f>
        <v>177122671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12718091</v>
      </c>
      <c r="K92" s="7">
        <v>12282191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135076593</v>
      </c>
      <c r="K93" s="7">
        <v>148344180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18281812</v>
      </c>
      <c r="K98" s="7">
        <v>16496300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2">
        <f>SUM(J101:J112)</f>
        <v>194112115</v>
      </c>
      <c r="K100" s="52">
        <f>SUM(K101:K112)</f>
        <v>170378934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10339641</v>
      </c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95707029</v>
      </c>
      <c r="K103" s="7">
        <v>85504579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14010</v>
      </c>
      <c r="K104" s="7">
        <v>14010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68949171</v>
      </c>
      <c r="K105" s="7">
        <v>67010335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804</v>
      </c>
      <c r="K106" s="7">
        <v>804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6269273</v>
      </c>
      <c r="K108" s="7">
        <v>6523182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12798404</v>
      </c>
      <c r="K109" s="7">
        <v>11292241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33783</v>
      </c>
      <c r="K112" s="7">
        <v>33783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543889</v>
      </c>
      <c r="K113" s="7">
        <v>649868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2">
        <f>J69+J86+J90+J100+J113</f>
        <v>672316519</v>
      </c>
      <c r="K114" s="52">
        <f>K69+K86+K90+K100+K113</f>
        <v>657244980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61514387</v>
      </c>
      <c r="K115" s="8">
        <v>71700791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297176855</v>
      </c>
      <c r="K118" s="7">
        <v>294903714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>
        <v>14407144</v>
      </c>
      <c r="K119" s="8">
        <v>14189793</v>
      </c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ignoredErrors>
    <ignoredError sqref="J100:K100 J49:K49 K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zoomScalePageLayoutView="0" workbookViewId="0" topLeftCell="A1">
      <selection activeCell="D31" sqref="D31:G31"/>
    </sheetView>
  </sheetViews>
  <sheetFormatPr defaultColWidth="9.140625" defaultRowHeight="12.75"/>
  <cols>
    <col min="1" max="7" width="9.140625" style="51" customWidth="1"/>
    <col min="8" max="8" width="5.00390625" style="51" customWidth="1"/>
    <col min="9" max="9" width="9.140625" style="51" customWidth="1"/>
    <col min="10" max="10" width="12.421875" style="51" customWidth="1"/>
    <col min="11" max="11" width="13.140625" style="51" customWidth="1"/>
    <col min="12" max="12" width="14.8515625" style="51" customWidth="1"/>
    <col min="13" max="13" width="12.7109375" style="51" customWidth="1"/>
    <col min="14" max="16384" width="9.140625" style="51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8" t="s">
        <v>357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35" t="s">
        <v>330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7" t="s">
        <v>279</v>
      </c>
      <c r="J4" s="237" t="s">
        <v>319</v>
      </c>
      <c r="K4" s="237"/>
      <c r="L4" s="237" t="s">
        <v>320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3">
        <f>SUM(J8:J9)</f>
        <v>77354874</v>
      </c>
      <c r="K7" s="53">
        <f>SUM(K8:K9)</f>
        <v>77354874</v>
      </c>
      <c r="L7" s="53">
        <f>SUM(L8:L9)</f>
        <v>70140132</v>
      </c>
      <c r="M7" s="53">
        <f>SUM(M8:M9)</f>
        <v>70140132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74717114</v>
      </c>
      <c r="K8" s="7">
        <v>74717114</v>
      </c>
      <c r="L8" s="7">
        <v>65965219</v>
      </c>
      <c r="M8" s="7">
        <v>65965219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2637760</v>
      </c>
      <c r="K9" s="7">
        <v>2637760</v>
      </c>
      <c r="L9" s="7">
        <v>4174913</v>
      </c>
      <c r="M9" s="7">
        <v>4174913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2">
        <f>J11+J12+J16+J20+J21+J22+J25+J26</f>
        <v>72634845</v>
      </c>
      <c r="K10" s="52">
        <f>K11+K12+K16+K20+K21+K22+K25+K26</f>
        <v>72634845</v>
      </c>
      <c r="L10" s="52">
        <f>L11+L12+L16+L20+L21+L22+L25+L26</f>
        <v>68281679</v>
      </c>
      <c r="M10" s="52">
        <f>M11+M12+M16+M20+M21+M22+M25+M26</f>
        <v>68281679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5934264</v>
      </c>
      <c r="K11" s="7">
        <v>5934264</v>
      </c>
      <c r="L11" s="7">
        <v>7700551</v>
      </c>
      <c r="M11" s="7">
        <v>7700551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2">
        <f>SUM(J13:J15)</f>
        <v>40534349</v>
      </c>
      <c r="K12" s="52">
        <f>SUM(K13:K15)</f>
        <v>40534349</v>
      </c>
      <c r="L12" s="52">
        <f>SUM(L13:L15)</f>
        <v>35945142</v>
      </c>
      <c r="M12" s="52">
        <f>SUM(M13:M15)</f>
        <v>35945142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21502964</v>
      </c>
      <c r="K13" s="7">
        <v>21502964</v>
      </c>
      <c r="L13" s="7">
        <v>17554336</v>
      </c>
      <c r="M13" s="7">
        <v>17554336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13729447</v>
      </c>
      <c r="K14" s="7">
        <v>13729447</v>
      </c>
      <c r="L14" s="7">
        <v>10366005</v>
      </c>
      <c r="M14" s="7">
        <v>10366005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5301938</v>
      </c>
      <c r="K15" s="7">
        <v>5301938</v>
      </c>
      <c r="L15" s="7">
        <v>8024801</v>
      </c>
      <c r="M15" s="7">
        <v>8024801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2">
        <f>SUM(J17:J19)</f>
        <v>16824945</v>
      </c>
      <c r="K16" s="52">
        <f>SUM(K17:K19)</f>
        <v>16824945</v>
      </c>
      <c r="L16" s="52">
        <f>SUM(L17:L19)</f>
        <v>15680550</v>
      </c>
      <c r="M16" s="52">
        <f>SUM(M17:M19)</f>
        <v>15680550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10667623</v>
      </c>
      <c r="K17" s="7">
        <v>10667623</v>
      </c>
      <c r="L17" s="7">
        <v>10141276</v>
      </c>
      <c r="M17" s="7">
        <v>10141276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3685263</v>
      </c>
      <c r="K18" s="7">
        <v>3685263</v>
      </c>
      <c r="L18" s="7">
        <v>3463167</v>
      </c>
      <c r="M18" s="7">
        <v>3463167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2472059</v>
      </c>
      <c r="K19" s="7">
        <v>2472059</v>
      </c>
      <c r="L19" s="7">
        <v>2076107</v>
      </c>
      <c r="M19" s="7">
        <v>2076107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5418965</v>
      </c>
      <c r="K20" s="7">
        <v>5418965</v>
      </c>
      <c r="L20" s="7">
        <v>5121658</v>
      </c>
      <c r="M20" s="7">
        <v>5121658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3355351</v>
      </c>
      <c r="K21" s="7">
        <v>3355351</v>
      </c>
      <c r="L21" s="7">
        <v>3390665</v>
      </c>
      <c r="M21" s="7">
        <v>3390665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2">
        <f>SUM(J23:J24)</f>
        <v>0</v>
      </c>
      <c r="K22" s="52"/>
      <c r="L22" s="52">
        <f>SUM(L23:L24)</f>
        <v>0</v>
      </c>
      <c r="M22" s="52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566971</v>
      </c>
      <c r="K26" s="7">
        <v>566971</v>
      </c>
      <c r="L26" s="7">
        <v>443113</v>
      </c>
      <c r="M26" s="7">
        <v>443113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2">
        <f>SUM(J28:J32)</f>
        <v>654974</v>
      </c>
      <c r="K27" s="52">
        <f>SUM(K28:K32)</f>
        <v>654974</v>
      </c>
      <c r="L27" s="52">
        <f>SUM(L28:L32)</f>
        <v>175219</v>
      </c>
      <c r="M27" s="52">
        <f>SUM(M28:M32)</f>
        <v>175219</v>
      </c>
    </row>
    <row r="28" spans="1:13" ht="21.75" customHeight="1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21.75" customHeight="1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89239</v>
      </c>
      <c r="K29" s="7">
        <v>89239</v>
      </c>
      <c r="L29" s="7">
        <v>174364</v>
      </c>
      <c r="M29" s="7">
        <v>174364</v>
      </c>
    </row>
    <row r="30" spans="1:13" ht="12.75">
      <c r="A30" s="238" t="s">
        <v>139</v>
      </c>
      <c r="B30" s="239"/>
      <c r="C30" s="239"/>
      <c r="D30" s="239"/>
      <c r="E30" s="239"/>
      <c r="F30" s="239"/>
      <c r="G30" s="239"/>
      <c r="H30" s="240"/>
      <c r="I30" s="1">
        <v>134</v>
      </c>
      <c r="J30" s="7"/>
      <c r="K30" s="7"/>
      <c r="L30" s="7"/>
      <c r="M30" s="7"/>
    </row>
    <row r="31" spans="1:13" ht="12.75">
      <c r="A31" s="238" t="s">
        <v>223</v>
      </c>
      <c r="B31" s="239"/>
      <c r="C31" s="239"/>
      <c r="D31" s="239"/>
      <c r="E31" s="239"/>
      <c r="F31" s="239"/>
      <c r="G31" s="239"/>
      <c r="H31" s="240"/>
      <c r="I31" s="1">
        <v>135</v>
      </c>
      <c r="J31" s="7"/>
      <c r="K31" s="7"/>
      <c r="L31" s="7"/>
      <c r="M31" s="7"/>
    </row>
    <row r="32" spans="1:13" ht="12.75">
      <c r="A32" s="238" t="s">
        <v>140</v>
      </c>
      <c r="B32" s="239"/>
      <c r="C32" s="239"/>
      <c r="D32" s="239"/>
      <c r="E32" s="239"/>
      <c r="F32" s="239"/>
      <c r="G32" s="239"/>
      <c r="H32" s="240"/>
      <c r="I32" s="1">
        <v>136</v>
      </c>
      <c r="J32" s="7">
        <v>565735</v>
      </c>
      <c r="K32" s="7">
        <v>565735</v>
      </c>
      <c r="L32" s="7">
        <v>855</v>
      </c>
      <c r="M32" s="7">
        <v>855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2">
        <f>SUM(J34:J37)</f>
        <v>5089454</v>
      </c>
      <c r="K33" s="52">
        <f>SUM(K34:K37)</f>
        <v>5089454</v>
      </c>
      <c r="L33" s="52">
        <f>SUM(L34:L37)</f>
        <v>4179269</v>
      </c>
      <c r="M33" s="52">
        <f>SUM(M34:M37)</f>
        <v>4179269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23.25" customHeight="1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4991305</v>
      </c>
      <c r="K35" s="7">
        <v>4991305</v>
      </c>
      <c r="L35" s="7">
        <v>3856433</v>
      </c>
      <c r="M35" s="7">
        <v>3856433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98149</v>
      </c>
      <c r="K37" s="7">
        <v>98149</v>
      </c>
      <c r="L37" s="7">
        <v>322836</v>
      </c>
      <c r="M37" s="7">
        <v>322836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2">
        <f>J7+J27+J38+J40</f>
        <v>78009848</v>
      </c>
      <c r="K42" s="52">
        <f>K7+K27+K38+K40</f>
        <v>78009848</v>
      </c>
      <c r="L42" s="52">
        <f>L7+L27+L38+L40</f>
        <v>70315351</v>
      </c>
      <c r="M42" s="52">
        <f>M7+M27+M38+M40</f>
        <v>70315351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2">
        <f>J10+J33+J39+J41</f>
        <v>77724299</v>
      </c>
      <c r="K43" s="52">
        <f>K10+K33+K39+K41</f>
        <v>77724299</v>
      </c>
      <c r="L43" s="52">
        <f>L10+L33+L39+L41</f>
        <v>72460948</v>
      </c>
      <c r="M43" s="52">
        <f>M10+M33+M39+M41</f>
        <v>72460948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2">
        <f>J42-J43</f>
        <v>285549</v>
      </c>
      <c r="K44" s="52">
        <f>K42-K43</f>
        <v>285549</v>
      </c>
      <c r="L44" s="52">
        <f>L42-L43</f>
        <v>-2145597</v>
      </c>
      <c r="M44" s="52">
        <f>M42-M43</f>
        <v>-2145597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2">
        <f>IF(J42&gt;J43,J42-J43,0)</f>
        <v>285549</v>
      </c>
      <c r="K45" s="52">
        <f>IF(K42&gt;K43,K42-K43,0)</f>
        <v>285549</v>
      </c>
      <c r="L45" s="52">
        <f>IF(L42&gt;L43,L42-L43,0)</f>
        <v>0</v>
      </c>
      <c r="M45" s="52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2145597</v>
      </c>
      <c r="M46" s="52">
        <f>IF(M43&gt;M42,M43-M42,0)</f>
        <v>2145597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2">
        <f>J44-J47</f>
        <v>285549</v>
      </c>
      <c r="K48" s="52">
        <f>K44-K47</f>
        <v>285549</v>
      </c>
      <c r="L48" s="52">
        <f>L44-L47</f>
        <v>-2145597</v>
      </c>
      <c r="M48" s="52">
        <f>M44-M47</f>
        <v>-2145597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2">
        <f>IF(J48&gt;0,J48,0)</f>
        <v>285549</v>
      </c>
      <c r="K49" s="52">
        <f>IF(K48&gt;0,K48,0)</f>
        <v>285549</v>
      </c>
      <c r="L49" s="52">
        <f>IF(L48&gt;0,L48,0)</f>
        <v>0</v>
      </c>
      <c r="M49" s="52">
        <f>IF(M48&gt;0,M48,0)</f>
        <v>0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2145597</v>
      </c>
      <c r="M50" s="60">
        <f>IF(M48&lt;0,-M48,0)</f>
        <v>2145597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44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4"/>
      <c r="J52" s="54"/>
      <c r="K52" s="54"/>
      <c r="L52" s="54"/>
      <c r="M52" s="127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>
        <v>587846</v>
      </c>
      <c r="K53" s="7">
        <v>587846</v>
      </c>
      <c r="L53" s="7">
        <v>-2005576</v>
      </c>
      <c r="M53" s="7">
        <v>-2005576</v>
      </c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>
        <v>-302297</v>
      </c>
      <c r="K54" s="8">
        <v>-302297</v>
      </c>
      <c r="L54" s="8">
        <v>-140021</v>
      </c>
      <c r="M54" s="8">
        <v>-140021</v>
      </c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44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285549</v>
      </c>
      <c r="K56" s="6">
        <v>285549</v>
      </c>
      <c r="L56" s="6">
        <v>-2145597</v>
      </c>
      <c r="M56" s="6">
        <v>-2145597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38" t="s">
        <v>228</v>
      </c>
      <c r="B58" s="239"/>
      <c r="C58" s="239"/>
      <c r="D58" s="239"/>
      <c r="E58" s="239"/>
      <c r="F58" s="239"/>
      <c r="G58" s="239"/>
      <c r="H58" s="240"/>
      <c r="I58" s="1">
        <v>159</v>
      </c>
      <c r="J58" s="7"/>
      <c r="K58" s="7"/>
      <c r="L58" s="7"/>
      <c r="M58" s="7"/>
    </row>
    <row r="59" spans="1:13" ht="21" customHeight="1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20.25" customHeight="1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238" t="s">
        <v>230</v>
      </c>
      <c r="B61" s="239"/>
      <c r="C61" s="239"/>
      <c r="D61" s="239"/>
      <c r="E61" s="239"/>
      <c r="F61" s="239"/>
      <c r="G61" s="239"/>
      <c r="H61" s="240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238" t="s">
        <v>222</v>
      </c>
      <c r="B65" s="239"/>
      <c r="C65" s="239"/>
      <c r="D65" s="239"/>
      <c r="E65" s="239"/>
      <c r="F65" s="239"/>
      <c r="G65" s="239"/>
      <c r="H65" s="240"/>
      <c r="I65" s="1">
        <v>166</v>
      </c>
      <c r="J65" s="7"/>
      <c r="K65" s="7"/>
      <c r="L65" s="7"/>
      <c r="M65" s="7"/>
    </row>
    <row r="66" spans="1:13" ht="12.75">
      <c r="A66" s="238" t="s">
        <v>193</v>
      </c>
      <c r="B66" s="239"/>
      <c r="C66" s="239"/>
      <c r="D66" s="239"/>
      <c r="E66" s="239"/>
      <c r="F66" s="239"/>
      <c r="G66" s="239"/>
      <c r="H66" s="240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0">
        <f>J56+J66</f>
        <v>285549</v>
      </c>
      <c r="K67" s="60">
        <f>K56+K66</f>
        <v>285549</v>
      </c>
      <c r="L67" s="60">
        <f>L56+L66</f>
        <v>-2145597</v>
      </c>
      <c r="M67" s="60">
        <f>M56+M66</f>
        <v>-2145597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4"/>
    </row>
    <row r="69" spans="1:13" ht="12.75" customHeight="1">
      <c r="A69" s="255" t="s">
        <v>188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7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>
        <v>587846</v>
      </c>
      <c r="K70" s="7">
        <v>587846</v>
      </c>
      <c r="L70" s="7">
        <v>-2005576</v>
      </c>
      <c r="M70" s="7">
        <v>-2005576</v>
      </c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>
        <v>-302297</v>
      </c>
      <c r="K71" s="8">
        <v>-302297</v>
      </c>
      <c r="L71" s="8">
        <v>-140021</v>
      </c>
      <c r="M71" s="8">
        <v>-140021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69" top="1" bottom="1" header="0.5" footer="0.5"/>
  <pageSetup horizontalDpi="600" verticalDpi="600" orientation="portrait" paperSize="9" scale="67" r:id="rId1"/>
  <ignoredErrors>
    <ignoredError sqref="J16:K16 L16:M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4">
      <selection activeCell="K31" sqref="K31"/>
    </sheetView>
  </sheetViews>
  <sheetFormatPr defaultColWidth="9.140625" defaultRowHeight="12.75"/>
  <cols>
    <col min="1" max="9" width="9.140625" style="51" customWidth="1"/>
    <col min="10" max="10" width="10.140625" style="51" customWidth="1"/>
    <col min="11" max="11" width="10.7109375" style="51" customWidth="1"/>
    <col min="12" max="16384" width="9.140625" style="51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357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354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4" t="s">
        <v>279</v>
      </c>
      <c r="J4" s="65" t="s">
        <v>319</v>
      </c>
      <c r="K4" s="65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6">
        <v>2</v>
      </c>
      <c r="J5" s="67" t="s">
        <v>283</v>
      </c>
      <c r="K5" s="67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65"/>
      <c r="J6" s="265"/>
      <c r="K6" s="266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285549</v>
      </c>
      <c r="K7" s="7">
        <v>-2145597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5418965</v>
      </c>
      <c r="K8" s="7">
        <v>5121658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13193442</v>
      </c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>
        <v>7095043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2397953</v>
      </c>
      <c r="K11" s="7">
        <v>2553153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2">
        <f>SUM(J7:J12)</f>
        <v>21295909</v>
      </c>
      <c r="K13" s="52">
        <f>SUM(K7:K12)</f>
        <v>12624257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>
        <v>23839160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16065654</v>
      </c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350154</v>
      </c>
      <c r="K17" s="7"/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2">
        <f>SUM(J14:J17)</f>
        <v>16415808</v>
      </c>
      <c r="K18" s="52">
        <f>SUM(K14:K17)</f>
        <v>23839160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2">
        <f>IF(J13&gt;J18,J13-J18,0)</f>
        <v>4880101</v>
      </c>
      <c r="K19" s="52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2">
        <f>IF(J18&gt;J13,J18-J13,0)</f>
        <v>0</v>
      </c>
      <c r="K20" s="52">
        <f>IF(K18&gt;K13,K18-K13,0)</f>
        <v>11214903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65"/>
      <c r="J21" s="265"/>
      <c r="K21" s="266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>
        <v>1144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>
        <v>120434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2">
        <f>SUM(J22:J26)</f>
        <v>0</v>
      </c>
      <c r="K27" s="52">
        <f>SUM(K22:K26)</f>
        <v>121578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468489</v>
      </c>
      <c r="K28" s="7">
        <v>1145071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682974</v>
      </c>
      <c r="K30" s="7">
        <v>131375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2">
        <f>SUM(J28:J30)</f>
        <v>1151463</v>
      </c>
      <c r="K31" s="52">
        <f>SUM(K28:K30)</f>
        <v>1276446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2">
        <f>IF(J27&gt;J31,J27-J31,0)</f>
        <v>0</v>
      </c>
      <c r="K32" s="52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2">
        <f>IF(J31&gt;J27,J31-J27,0)</f>
        <v>1151463</v>
      </c>
      <c r="K33" s="52">
        <f>IF(K31&gt;K27,K31-K27,0)</f>
        <v>1154868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65"/>
      <c r="J34" s="265"/>
      <c r="K34" s="266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>
        <v>11046175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2">
        <f>SUM(J35:J37)</f>
        <v>0</v>
      </c>
      <c r="K38" s="52">
        <f>SUM(K35:K37)</f>
        <v>11046175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3498438</v>
      </c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2">
        <f>SUM(J39:J43)</f>
        <v>3498438</v>
      </c>
      <c r="K44" s="52">
        <f>SUM(K39:K43)</f>
        <v>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2">
        <f>IF(J38&gt;J44,J38-J44,0)</f>
        <v>0</v>
      </c>
      <c r="K45" s="52">
        <f>IF(K38&gt;K44,K38-K44,0)</f>
        <v>11046175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2">
        <f>IF(J44&gt;J38,J44-J38,0)</f>
        <v>3498438</v>
      </c>
      <c r="K46" s="52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2">
        <f>IF(J19-J20+J32-J33+J45-J46&gt;0,J19-J20+J32-J33+J45-J46,0)</f>
        <v>230200</v>
      </c>
      <c r="K47" s="52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2">
        <f>IF(J20-J19+J33-J32+J46-J45&gt;0,J20-J19+J33-J32+J46-J45,0)</f>
        <v>0</v>
      </c>
      <c r="K48" s="52">
        <f>IF(K20-K19+K33-K32+K46-K45&gt;0,K20-K19+K33-K32+K46-K45,0)</f>
        <v>1323596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580041</v>
      </c>
      <c r="K49" s="7">
        <v>1573085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230200</v>
      </c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>
        <v>1323596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3">
        <f>J49+J50-J51</f>
        <v>810241</v>
      </c>
      <c r="K52" s="60">
        <f>K49+K50-K51</f>
        <v>249489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58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1">
      <selection activeCell="D31" sqref="D31:G3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4" t="s">
        <v>279</v>
      </c>
      <c r="J4" s="65" t="s">
        <v>319</v>
      </c>
      <c r="K4" s="65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0">
        <v>2</v>
      </c>
      <c r="J5" s="71" t="s">
        <v>283</v>
      </c>
      <c r="K5" s="71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65"/>
      <c r="J6" s="265"/>
      <c r="K6" s="266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197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11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65"/>
      <c r="J22" s="265"/>
      <c r="K22" s="266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65">
        <v>0</v>
      </c>
      <c r="J35" s="265"/>
      <c r="K35" s="266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D31" sqref="D31:G31"/>
    </sheetView>
  </sheetViews>
  <sheetFormatPr defaultColWidth="9.140625" defaultRowHeight="12.75"/>
  <cols>
    <col min="1" max="1" width="9.140625" style="74" customWidth="1"/>
    <col min="2" max="2" width="8.00390625" style="74" customWidth="1"/>
    <col min="3" max="3" width="9.140625" style="74" customWidth="1"/>
    <col min="4" max="4" width="6.28125" style="74" customWidth="1"/>
    <col min="5" max="5" width="10.421875" style="74" customWidth="1"/>
    <col min="6" max="6" width="6.421875" style="74" customWidth="1"/>
    <col min="7" max="7" width="7.8515625" style="74" customWidth="1"/>
    <col min="8" max="8" width="2.28125" style="74" customWidth="1"/>
    <col min="9" max="9" width="8.140625" style="74" customWidth="1"/>
    <col min="10" max="10" width="10.28125" style="74" customWidth="1"/>
    <col min="11" max="11" width="10.421875" style="74" customWidth="1"/>
    <col min="12" max="16384" width="9.140625" style="74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3"/>
    </row>
    <row r="2" spans="1:12" ht="15.75">
      <c r="A2" s="41"/>
      <c r="B2" s="72"/>
      <c r="C2" s="290" t="s">
        <v>282</v>
      </c>
      <c r="D2" s="291"/>
      <c r="E2" s="75">
        <v>41275</v>
      </c>
      <c r="F2" s="42" t="s">
        <v>250</v>
      </c>
      <c r="G2" s="292">
        <v>41364</v>
      </c>
      <c r="H2" s="293"/>
      <c r="I2" s="72"/>
      <c r="J2" s="72"/>
      <c r="K2" s="72"/>
      <c r="L2" s="76"/>
    </row>
    <row r="3" spans="1:11" ht="23.25">
      <c r="A3" s="294" t="s">
        <v>59</v>
      </c>
      <c r="B3" s="294"/>
      <c r="C3" s="294"/>
      <c r="D3" s="294"/>
      <c r="E3" s="294"/>
      <c r="F3" s="294"/>
      <c r="G3" s="294"/>
      <c r="H3" s="294"/>
      <c r="I3" s="79" t="s">
        <v>305</v>
      </c>
      <c r="J3" s="80" t="s">
        <v>150</v>
      </c>
      <c r="K3" s="80" t="s">
        <v>151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82">
        <v>2</v>
      </c>
      <c r="J4" s="81" t="s">
        <v>283</v>
      </c>
      <c r="K4" s="81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3">
        <v>1</v>
      </c>
      <c r="J5" s="44">
        <v>286321450</v>
      </c>
      <c r="K5" s="44">
        <v>286321450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3">
        <v>2</v>
      </c>
      <c r="J6" s="45"/>
      <c r="K6" s="45"/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3">
        <v>3</v>
      </c>
      <c r="J7" s="45">
        <v>7404550</v>
      </c>
      <c r="K7" s="45">
        <v>7404550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3">
        <v>4</v>
      </c>
      <c r="J8" s="45">
        <v>6803686</v>
      </c>
      <c r="K8" s="45">
        <v>-12966968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3">
        <v>5</v>
      </c>
      <c r="J9" s="45">
        <v>-19770654</v>
      </c>
      <c r="K9" s="45">
        <v>-2005576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3">
        <v>6</v>
      </c>
      <c r="J10" s="45">
        <v>16417843</v>
      </c>
      <c r="K10" s="45">
        <v>16150258</v>
      </c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3">
        <v>7</v>
      </c>
      <c r="J11" s="45"/>
      <c r="K11" s="45"/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3">
        <v>8</v>
      </c>
      <c r="J12" s="45"/>
      <c r="K12" s="45"/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3">
        <v>9</v>
      </c>
      <c r="J13" s="45"/>
      <c r="K13" s="45"/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3">
        <v>10</v>
      </c>
      <c r="J14" s="77">
        <f>SUM(J5:J13)</f>
        <v>297176875</v>
      </c>
      <c r="K14" s="77">
        <f>SUM(K5:K13)</f>
        <v>294903714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3">
        <v>11</v>
      </c>
      <c r="J15" s="45"/>
      <c r="K15" s="45"/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3">
        <v>12</v>
      </c>
      <c r="J16" s="45"/>
      <c r="K16" s="45"/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3">
        <v>13</v>
      </c>
      <c r="J17" s="45"/>
      <c r="K17" s="45"/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3">
        <v>14</v>
      </c>
      <c r="J18" s="45"/>
      <c r="K18" s="45"/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3">
        <v>15</v>
      </c>
      <c r="J19" s="45"/>
      <c r="K19" s="45"/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3">
        <v>16</v>
      </c>
      <c r="J20" s="45"/>
      <c r="K20" s="45"/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6">
        <v>18</v>
      </c>
      <c r="J23" s="44">
        <v>297176875</v>
      </c>
      <c r="K23" s="44">
        <v>294903714</v>
      </c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7">
        <v>19</v>
      </c>
      <c r="J24" s="78">
        <v>14407144</v>
      </c>
      <c r="K24" s="78">
        <v>14189793</v>
      </c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6" t="s">
        <v>280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7" t="s">
        <v>316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Ivica Matokovic</cp:lastModifiedBy>
  <cp:lastPrinted>2013-05-21T08:27:03Z</cp:lastPrinted>
  <dcterms:created xsi:type="dcterms:W3CDTF">2008-10-17T11:51:54Z</dcterms:created>
  <dcterms:modified xsi:type="dcterms:W3CDTF">2013-05-21T08:27:05Z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