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<sst xmlns="http://schemas.openxmlformats.org/spreadsheetml/2006/main" count="399" uniqueCount="345">
  <si>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</si>
  <si>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</si>
  <si>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</si>
  <si>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</si>
  <si>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</si>
  <si>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</si>
  <si>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</si>
  <si>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</si>
  <si>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</si>
  <si>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</si>
  <si>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</si>
  <si>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</si>
  <si>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</si>
  <si>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</si>
  <si>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</si>
  <si>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</si>
  <si>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</si>
  <si>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</si>
  <si>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</si>
  <si>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</si>
  <si>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</si>
  <si>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</si>
  <si>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</si>
  <si>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</si>
  <si>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</si>
  <si>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</si>
  <si>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</si>
  <si>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</si>
  <si>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</si>
  <si>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</si>
  <si>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</si>
  <si>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</si>
  <si>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</si>
  <si>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</si>
  <si>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</si>
  <si>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</si>
  <si>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</si>
  <si>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</si>
  <si>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</si>
  <si>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</si>
  <si>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</si>
  <si>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</si>
  <si>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</si>
  <si>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</si>
  <si>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</si>
  <si>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</si>
  <si>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</si>
  <si>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</si>
  <si>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</si>
  <si>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</si>
  <si>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</si>
  <si>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</si>
  <si>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</si>
  <si>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</si>
  <si>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</si>
  <si>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</si>
  <si>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</si>
  <si>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</si>
  <si>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</si>
  <si>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</si>
  <si>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</si>
  <si>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</si>
  <si>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</si>
  <si>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</si>
  <si>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</si>
  <si>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</si>
  <si>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</si>
  <si>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</si>
  <si>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</si>
  <si>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</si>
  <si>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</si>
  <si>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</si>
  <si>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</si>
  <si>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</si>
  <si>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</si>
  <si>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</si>
  <si>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</si>
  <si>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</si>
  <si>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</si>
  <si>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</si>
  <si>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</si>
  <si>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</si>
  <si>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</si>
  <si>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</si>
  <si>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</si>
  <si>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</si>
  <si>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</si>
  <si>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</si>
  <si>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</si>
  <si>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</si>
  <si>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</si>
  <si>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</si>
  <si>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</si>
  <si>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</si>
  <si>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</si>
  <si>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</si>
  <si>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</si>
  <si>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</si>
  <si>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</si>
  <si>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</si>
  <si>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</si>
  <si>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</si>
  <si>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</si>
  <si>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</si>
  <si>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</si>
  <si>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</si>
  <si>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</si>
  <si>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</si>
  <si>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</si>
  <si>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</si>
  <si>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</si>
  <si>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</si>
  <si>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</si>
  <si>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</si>
  <si>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</si>
  <si>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</si>
  <si>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</si>
  <si>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</si>
  <si>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</si>
  <si>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</si>
  <si>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</si>
  <si>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</si>
  <si>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</si>
  <si>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</si>
  <si>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</si>
  <si>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</si>
  <si>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</si>
  <si>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</si>
  <si>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</si>
  <si>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</si>
  <si>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</si>
  <si>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</si>
  <si>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</si>
  <si>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</si>
  <si>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</si>
  <si>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</si>
  <si>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</si>
  <si>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</si>
  <si>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</si>
  <si>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</si>
  <si>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</si>
  <si>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</si>
  <si>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</si>
  <si>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</si>
  <si>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</si>
  <si>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</si>
  <si>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</si>
  <si>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</si>
  <si>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</si>
  <si>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</si>
  <si>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</si>
  <si>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</si>
  <si>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</si>
  <si>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</si>
  <si>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</si>
  <si>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</si>
  <si>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</si>
  <si>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</si>
  <si>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</si>
  <si>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</si>
  <si>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</si>
  <si>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</si>
  <si>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</si>
  <si>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</si>
  <si>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</si>
  <si>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</si>
  <si>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</si>
  <si>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</si>
  <si>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</si>
  <si>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</si>
  <si>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</si>
  <si>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</si>
  <si>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</si>
  <si>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</si>
  <si>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</si>
  <si>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</si>
  <si>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</si>
  <si>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</si>
  <si>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</si>
  <si>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</si>
  <si>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</si>
  <si>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</si>
  <si>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</si>
  <si>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</si>
  <si>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</si>
  <si>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</si>
  <si>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</si>
  <si>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</si>
  <si>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</si>
  <si>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</si>
  <si>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</si>
  <si>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</si>
  <si>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</si>
  <si>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</si>
  <si>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</si>
  <si>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</si>
  <si>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</si>
  <si>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</si>
  <si>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</si>
  <si>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</si>
  <si>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</si>
  <si>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</si>
  <si>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</si>
  <si>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</si>
  <si>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</si>
  <si>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</si>
  <si>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</si>
  <si>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</si>
  <si>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</si>
  <si>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</si>
  <si>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</si>
  <si>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</si>
  <si>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</si>
  <si>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</si>
  <si>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</si>
  <si>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</si>
  <si>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</si>
  <si>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</si>
  <si>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</si>
  <si>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</si>
  <si>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</si>
  <si>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</si>
  <si>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</si>
  <si>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</si>
  <si>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</si>
  <si>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</si>
  <si>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</si>
  <si>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</si>
  <si>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</si>
  <si>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</si>
  <si>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</si>
  <si>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</si>
  <si>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</si>
  <si>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</si>
  <si>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</si>
  <si>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</si>
  <si>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</si>
  <si>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</si>
  <si>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</si>
  <si>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</si>
  <si>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</si>
  <si>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</si>
  <si>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</si>
  <si>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</si>
  <si>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</si>
  <si>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</si>
  <si>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</si>
  <si>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</si>
  <si>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</si>
  <si>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</si>
  <si>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</si>
  <si>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</si>
  <si>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</si>
  <si>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</si>
  <si>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</si>
  <si>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</si>
  <si>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</si>
  <si>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</si>
  <si>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</si>
  <si>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</si>
  <si>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</si>
  <si>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</si>
  <si>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</si>
  <si>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</si>
  <si>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</si>
  <si>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</si>
  <si>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</si>
  <si>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</si>
  <si>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</si>
  <si>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</si>
  <si>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</si>
  <si>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</si>
  <si>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</si>
  <si>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</si>
  <si>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</si>
  <si>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</si>
  <si>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</si>
  <si>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</si>
  <si>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</si>
  <si>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</si>
  <si>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</si>
  <si>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</si>
  <si>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</si>
  <si>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</si>
  <si>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</si>
  <si>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</si>
  <si>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</si>
  <si>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</si>
  <si>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</si>
  <si>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</si>
  <si>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</si>
  <si>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</si>
  <si>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</si>
  <si>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</si>
  <si>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</si>
  <si>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</si>
  <si>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</si>
  <si>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</si>
  <si>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</si>
  <si>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</si>
  <si>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</si>
  <si>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</si>
  <si>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</si>
  <si>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</si>
  <si>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</si>
  <si>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</si>
  <si>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</si>
  <si>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</si>
  <si>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</si>
  <si>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</si>
  <si>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</si>
  <si>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</si>
  <si>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</si>
  <si>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</si>
  <si>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</si>
  <si>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</si>
  <si>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</si>
  <si>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</si>
  <si>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</si>
  <si>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</si>
  <si>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</si>
  <si>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</si>
  <si>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</si>
  <si>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</si>
  <si>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</si>
  <si>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</si>
  <si>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</si>
  <si>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</si>
  <si>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</si>
  <si>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</si>
  <si>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</si>
  <si>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</si>
  <si>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</si>
  <si>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</si>
  <si>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</si>
  <si>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</si>
  <si>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</si>
  <si>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</si>
  <si>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</si>
  <si>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</si>
  <si>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</si>
  <si>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RAZUMOVIĆ MILAN</t>
  </si>
  <si>
    <t>stanje na dan 31.12.2012</t>
  </si>
  <si>
    <t>u razdoblju 01.01.2012. do 31.12.2012.</t>
  </si>
  <si>
    <t>ITRAK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</si>
</sst>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25">
      <selection activeCell="C57" sqref="C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230</v>
      </c>
      <c r="B1" s="160"/>
      <c r="C1" s="160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92" t="s">
        <v>231</v>
      </c>
      <c r="B2" s="193"/>
      <c r="C2" s="193"/>
      <c r="D2" s="194"/>
      <c r="E2" s="112">
        <v>40909</v>
      </c>
      <c r="F2" s="12"/>
      <c r="G2" s="13" t="s">
        <v>232</v>
      </c>
      <c r="H2" s="112">
        <v>41274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95" t="s">
        <v>299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0" t="s">
        <v>233</v>
      </c>
      <c r="B6" s="151"/>
      <c r="C6" s="141" t="s">
        <v>313</v>
      </c>
      <c r="D6" s="14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98" t="s">
        <v>234</v>
      </c>
      <c r="B8" s="199"/>
      <c r="C8" s="141" t="s">
        <v>314</v>
      </c>
      <c r="D8" s="14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45" t="s">
        <v>235</v>
      </c>
      <c r="B10" s="190"/>
      <c r="C10" s="141" t="s">
        <v>315</v>
      </c>
      <c r="D10" s="14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0" t="s">
        <v>236</v>
      </c>
      <c r="B12" s="151"/>
      <c r="C12" s="165" t="s">
        <v>305</v>
      </c>
      <c r="D12" s="187"/>
      <c r="E12" s="187"/>
      <c r="F12" s="187"/>
      <c r="G12" s="187"/>
      <c r="H12" s="187"/>
      <c r="I12" s="15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0" t="s">
        <v>237</v>
      </c>
      <c r="B14" s="151"/>
      <c r="C14" s="188">
        <v>34340</v>
      </c>
      <c r="D14" s="189"/>
      <c r="E14" s="16"/>
      <c r="F14" s="165" t="s">
        <v>306</v>
      </c>
      <c r="G14" s="187"/>
      <c r="H14" s="187"/>
      <c r="I14" s="15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0" t="s">
        <v>238</v>
      </c>
      <c r="B16" s="151"/>
      <c r="C16" s="165" t="s">
        <v>307</v>
      </c>
      <c r="D16" s="187"/>
      <c r="E16" s="187"/>
      <c r="F16" s="187"/>
      <c r="G16" s="187"/>
      <c r="H16" s="187"/>
      <c r="I16" s="15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0" t="s">
        <v>239</v>
      </c>
      <c r="B18" s="151"/>
      <c r="C18" s="183" t="s">
        <v>308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0" t="s">
        <v>240</v>
      </c>
      <c r="B20" s="151"/>
      <c r="C20" s="183" t="s">
        <v>309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0" t="s">
        <v>241</v>
      </c>
      <c r="B22" s="151"/>
      <c r="C22" s="113">
        <v>221</v>
      </c>
      <c r="D22" s="165" t="s">
        <v>306</v>
      </c>
      <c r="E22" s="173"/>
      <c r="F22" s="174"/>
      <c r="G22" s="150"/>
      <c r="H22" s="186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0" t="s">
        <v>242</v>
      </c>
      <c r="B24" s="151"/>
      <c r="C24" s="113">
        <v>11</v>
      </c>
      <c r="D24" s="165" t="s">
        <v>316</v>
      </c>
      <c r="E24" s="173"/>
      <c r="F24" s="173"/>
      <c r="G24" s="174"/>
      <c r="H24" s="50" t="s">
        <v>243</v>
      </c>
      <c r="I24" s="114">
        <v>729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50" t="s">
        <v>244</v>
      </c>
      <c r="B26" s="151"/>
      <c r="C26" s="115" t="s">
        <v>319</v>
      </c>
      <c r="D26" s="25"/>
      <c r="E26" s="91"/>
      <c r="F26" s="24"/>
      <c r="G26" s="175" t="s">
        <v>245</v>
      </c>
      <c r="H26" s="151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6" t="s">
        <v>246</v>
      </c>
      <c r="B28" s="177"/>
      <c r="C28" s="178"/>
      <c r="D28" s="178"/>
      <c r="E28" s="179" t="s">
        <v>247</v>
      </c>
      <c r="F28" s="180"/>
      <c r="G28" s="180"/>
      <c r="H28" s="181" t="s">
        <v>248</v>
      </c>
      <c r="I28" s="182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38"/>
      <c r="B30" s="139"/>
      <c r="C30" s="139"/>
      <c r="D30" s="140"/>
      <c r="E30" s="138"/>
      <c r="F30" s="139"/>
      <c r="G30" s="139"/>
      <c r="H30" s="141"/>
      <c r="I30" s="142"/>
      <c r="J30" s="10"/>
      <c r="K30" s="10"/>
      <c r="L30" s="10"/>
    </row>
    <row r="31" spans="1:12" ht="12.75">
      <c r="A31" s="86"/>
      <c r="B31" s="22"/>
      <c r="C31" s="21"/>
      <c r="D31" s="171"/>
      <c r="E31" s="171"/>
      <c r="F31" s="171"/>
      <c r="G31" s="172"/>
      <c r="H31" s="16"/>
      <c r="I31" s="94"/>
      <c r="J31" s="10"/>
      <c r="K31" s="10"/>
      <c r="L31" s="10"/>
    </row>
    <row r="32" spans="1:12" ht="12.75">
      <c r="A32" s="138"/>
      <c r="B32" s="139"/>
      <c r="C32" s="139"/>
      <c r="D32" s="140"/>
      <c r="E32" s="138"/>
      <c r="F32" s="139"/>
      <c r="G32" s="139"/>
      <c r="H32" s="141"/>
      <c r="I32" s="14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38"/>
      <c r="B34" s="139"/>
      <c r="C34" s="139"/>
      <c r="D34" s="140"/>
      <c r="E34" s="138"/>
      <c r="F34" s="139"/>
      <c r="G34" s="139"/>
      <c r="H34" s="141"/>
      <c r="I34" s="14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38"/>
      <c r="B36" s="139"/>
      <c r="C36" s="139"/>
      <c r="D36" s="140"/>
      <c r="E36" s="138"/>
      <c r="F36" s="139"/>
      <c r="G36" s="139"/>
      <c r="H36" s="141"/>
      <c r="I36" s="142"/>
      <c r="J36" s="10"/>
      <c r="K36" s="10"/>
      <c r="L36" s="10"/>
    </row>
    <row r="37" spans="1:12" ht="12.75">
      <c r="A37" s="96"/>
      <c r="B37" s="30"/>
      <c r="C37" s="166"/>
      <c r="D37" s="167"/>
      <c r="E37" s="16"/>
      <c r="F37" s="166"/>
      <c r="G37" s="167"/>
      <c r="H37" s="16"/>
      <c r="I37" s="87"/>
      <c r="J37" s="10"/>
      <c r="K37" s="10"/>
      <c r="L37" s="10"/>
    </row>
    <row r="38" spans="1:12" ht="12.75">
      <c r="A38" s="138"/>
      <c r="B38" s="139"/>
      <c r="C38" s="139"/>
      <c r="D38" s="140"/>
      <c r="E38" s="138"/>
      <c r="F38" s="139"/>
      <c r="G38" s="139"/>
      <c r="H38" s="141"/>
      <c r="I38" s="142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38"/>
      <c r="B40" s="139"/>
      <c r="C40" s="139"/>
      <c r="D40" s="140"/>
      <c r="E40" s="138"/>
      <c r="F40" s="139"/>
      <c r="G40" s="139"/>
      <c r="H40" s="141"/>
      <c r="I40" s="142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38"/>
      <c r="B42" s="139"/>
      <c r="C42" s="139"/>
      <c r="D42" s="140"/>
      <c r="E42" s="138"/>
      <c r="F42" s="139"/>
      <c r="G42" s="139"/>
      <c r="H42" s="141"/>
      <c r="I42" s="142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38"/>
      <c r="B44" s="139"/>
      <c r="C44" s="139"/>
      <c r="D44" s="140"/>
      <c r="E44" s="138"/>
      <c r="F44" s="139"/>
      <c r="G44" s="139"/>
      <c r="H44" s="141"/>
      <c r="I44" s="142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45" t="s">
        <v>249</v>
      </c>
      <c r="B48" s="146"/>
      <c r="C48" s="141"/>
      <c r="D48" s="142"/>
      <c r="E48" s="26"/>
      <c r="F48" s="165"/>
      <c r="G48" s="139"/>
      <c r="H48" s="139"/>
      <c r="I48" s="140"/>
      <c r="J48" s="10"/>
      <c r="K48" s="10"/>
      <c r="L48" s="10"/>
    </row>
    <row r="49" spans="1:12" ht="12.75">
      <c r="A49" s="96"/>
      <c r="B49" s="30"/>
      <c r="C49" s="166"/>
      <c r="D49" s="167"/>
      <c r="E49" s="16"/>
      <c r="F49" s="166"/>
      <c r="G49" s="168"/>
      <c r="H49" s="34"/>
      <c r="I49" s="99"/>
      <c r="J49" s="10"/>
      <c r="K49" s="10"/>
      <c r="L49" s="10"/>
    </row>
    <row r="50" spans="1:12" ht="12.75">
      <c r="A50" s="145" t="s">
        <v>250</v>
      </c>
      <c r="B50" s="146"/>
      <c r="C50" s="165" t="s">
        <v>341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5" t="s">
        <v>252</v>
      </c>
      <c r="B52" s="146"/>
      <c r="C52" s="152" t="s">
        <v>310</v>
      </c>
      <c r="D52" s="148"/>
      <c r="E52" s="149"/>
      <c r="F52" s="16"/>
      <c r="G52" s="50" t="s">
        <v>253</v>
      </c>
      <c r="H52" s="152" t="s">
        <v>311</v>
      </c>
      <c r="I52" s="149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45" t="s">
        <v>239</v>
      </c>
      <c r="B54" s="146"/>
      <c r="C54" s="147" t="s">
        <v>318</v>
      </c>
      <c r="D54" s="148"/>
      <c r="E54" s="148"/>
      <c r="F54" s="148"/>
      <c r="G54" s="148"/>
      <c r="H54" s="148"/>
      <c r="I54" s="149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50" t="s">
        <v>254</v>
      </c>
      <c r="B56" s="151"/>
      <c r="C56" s="152" t="s">
        <v>344</v>
      </c>
      <c r="D56" s="148"/>
      <c r="E56" s="148"/>
      <c r="F56" s="148"/>
      <c r="G56" s="148"/>
      <c r="H56" s="148"/>
      <c r="I56" s="153"/>
      <c r="J56" s="10"/>
      <c r="K56" s="10"/>
      <c r="L56" s="10"/>
    </row>
    <row r="57" spans="1:12" ht="12.75">
      <c r="A57" s="100"/>
      <c r="B57" s="20"/>
      <c r="C57" s="161" t="s">
        <v>255</v>
      </c>
      <c r="D57" s="161"/>
      <c r="E57" s="161"/>
      <c r="F57" s="161"/>
      <c r="G57" s="161"/>
      <c r="H57" s="161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54" t="s">
        <v>256</v>
      </c>
      <c r="C59" s="155"/>
      <c r="D59" s="155"/>
      <c r="E59" s="155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56" t="s">
        <v>288</v>
      </c>
      <c r="C60" s="157"/>
      <c r="D60" s="157"/>
      <c r="E60" s="157"/>
      <c r="F60" s="157"/>
      <c r="G60" s="157"/>
      <c r="H60" s="157"/>
      <c r="I60" s="158"/>
      <c r="J60" s="10"/>
      <c r="K60" s="10"/>
      <c r="L60" s="10"/>
    </row>
    <row r="61" spans="1:12" ht="12.75">
      <c r="A61" s="100"/>
      <c r="B61" s="156" t="s">
        <v>289</v>
      </c>
      <c r="C61" s="157"/>
      <c r="D61" s="157"/>
      <c r="E61" s="157"/>
      <c r="F61" s="157"/>
      <c r="G61" s="157"/>
      <c r="H61" s="157"/>
      <c r="I61" s="102"/>
      <c r="J61" s="10"/>
      <c r="K61" s="10"/>
      <c r="L61" s="10"/>
    </row>
    <row r="62" spans="1:12" ht="12.75">
      <c r="A62" s="100"/>
      <c r="B62" s="156" t="s">
        <v>290</v>
      </c>
      <c r="C62" s="157"/>
      <c r="D62" s="157"/>
      <c r="E62" s="157"/>
      <c r="F62" s="157"/>
      <c r="G62" s="157"/>
      <c r="H62" s="157"/>
      <c r="I62" s="158"/>
      <c r="J62" s="10"/>
      <c r="K62" s="10"/>
      <c r="L62" s="10"/>
    </row>
    <row r="63" spans="1:12" ht="12.75">
      <c r="A63" s="100"/>
      <c r="B63" s="156" t="s">
        <v>291</v>
      </c>
      <c r="C63" s="157"/>
      <c r="D63" s="157"/>
      <c r="E63" s="157"/>
      <c r="F63" s="157"/>
      <c r="G63" s="157"/>
      <c r="H63" s="157"/>
      <c r="I63" s="158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62" t="s">
        <v>259</v>
      </c>
      <c r="H66" s="163"/>
      <c r="I66" s="164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43"/>
      <c r="H67" s="144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B61:H61"/>
    <mergeCell ref="B62:I62"/>
    <mergeCell ref="B63:I63"/>
    <mergeCell ref="A52:B52"/>
    <mergeCell ref="C52:E52"/>
    <mergeCell ref="H52:I52"/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64">
      <selection activeCell="C57" sqref="C57:H57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10" t="s">
        <v>143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312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49</v>
      </c>
      <c r="B4" s="216"/>
      <c r="C4" s="216"/>
      <c r="D4" s="216"/>
      <c r="E4" s="216"/>
      <c r="F4" s="216"/>
      <c r="G4" s="216"/>
      <c r="H4" s="217"/>
      <c r="I4" s="54" t="s">
        <v>260</v>
      </c>
      <c r="J4" s="55" t="s">
        <v>339</v>
      </c>
      <c r="K4" s="56" t="s">
        <v>338</v>
      </c>
    </row>
    <row r="5" spans="1:11" s="121" customFormat="1" ht="12.75">
      <c r="A5" s="200">
        <v>1</v>
      </c>
      <c r="B5" s="200"/>
      <c r="C5" s="200"/>
      <c r="D5" s="200"/>
      <c r="E5" s="200"/>
      <c r="F5" s="200"/>
      <c r="G5" s="200"/>
      <c r="H5" s="200"/>
      <c r="I5" s="134">
        <v>2</v>
      </c>
      <c r="J5" s="133">
        <v>3</v>
      </c>
      <c r="K5" s="133">
        <v>4</v>
      </c>
    </row>
    <row r="6" spans="1:11" ht="12.75">
      <c r="A6" s="201" t="s">
        <v>340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s="124" customFormat="1" ht="12.75">
      <c r="A8" s="207" t="s">
        <v>321</v>
      </c>
      <c r="B8" s="208"/>
      <c r="C8" s="208"/>
      <c r="D8" s="208"/>
      <c r="E8" s="208"/>
      <c r="F8" s="208"/>
      <c r="G8" s="208"/>
      <c r="H8" s="209"/>
      <c r="I8" s="122">
        <v>2</v>
      </c>
      <c r="J8" s="123">
        <f>J9+J16+J26+J35+J39</f>
        <v>322206990</v>
      </c>
      <c r="K8" s="123">
        <f>K9+K16+K26+K35+K39</f>
        <v>303458072</v>
      </c>
    </row>
    <row r="9" spans="1:11" s="124" customFormat="1" ht="12.75">
      <c r="A9" s="207" t="s">
        <v>194</v>
      </c>
      <c r="B9" s="208"/>
      <c r="C9" s="208"/>
      <c r="D9" s="208"/>
      <c r="E9" s="208"/>
      <c r="F9" s="208"/>
      <c r="G9" s="208"/>
      <c r="H9" s="209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8" t="s">
        <v>102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103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197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198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199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s="124" customFormat="1" ht="12.75">
      <c r="A16" s="207" t="s">
        <v>195</v>
      </c>
      <c r="B16" s="208"/>
      <c r="C16" s="208"/>
      <c r="D16" s="208"/>
      <c r="E16" s="208"/>
      <c r="F16" s="208"/>
      <c r="G16" s="208"/>
      <c r="H16" s="209"/>
      <c r="I16" s="122">
        <v>10</v>
      </c>
      <c r="J16" s="123">
        <f>SUM(J17:J25)</f>
        <v>238359353</v>
      </c>
      <c r="K16" s="123">
        <f>SUM(K17:K25)</f>
        <v>230114874</v>
      </c>
    </row>
    <row r="17" spans="1:11" ht="12.75">
      <c r="A17" s="218" t="s">
        <v>200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21313481</v>
      </c>
      <c r="K17" s="7">
        <v>21341546</v>
      </c>
    </row>
    <row r="18" spans="1:11" ht="12.75">
      <c r="A18" s="218" t="s">
        <v>229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100238723</v>
      </c>
      <c r="K18" s="7">
        <v>98140190</v>
      </c>
    </row>
    <row r="19" spans="1:11" ht="12.75">
      <c r="A19" s="218" t="s">
        <v>201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38889260</v>
      </c>
      <c r="K19" s="7">
        <v>37194257</v>
      </c>
    </row>
    <row r="20" spans="1:11" ht="12.75">
      <c r="A20" s="218" t="s">
        <v>17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7480593</v>
      </c>
      <c r="K20" s="7">
        <v>4985799</v>
      </c>
    </row>
    <row r="21" spans="1:11" ht="12.75">
      <c r="A21" s="218" t="s">
        <v>18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31316848</v>
      </c>
      <c r="K21" s="7">
        <v>30546935</v>
      </c>
    </row>
    <row r="22" spans="1:11" ht="12.75">
      <c r="A22" s="218" t="s">
        <v>62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63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39115720</v>
      </c>
      <c r="K23" s="7">
        <v>37901419</v>
      </c>
    </row>
    <row r="24" spans="1:11" ht="12.75">
      <c r="A24" s="218" t="s">
        <v>64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4728</v>
      </c>
      <c r="K24" s="7">
        <v>4728</v>
      </c>
    </row>
    <row r="25" spans="1:11" ht="12.75">
      <c r="A25" s="218" t="s">
        <v>65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s="124" customFormat="1" ht="12.75">
      <c r="A26" s="207" t="s">
        <v>180</v>
      </c>
      <c r="B26" s="208"/>
      <c r="C26" s="208"/>
      <c r="D26" s="208"/>
      <c r="E26" s="208"/>
      <c r="F26" s="208"/>
      <c r="G26" s="208"/>
      <c r="H26" s="209"/>
      <c r="I26" s="122">
        <v>20</v>
      </c>
      <c r="J26" s="123">
        <f>SUM(J27:J34)</f>
        <v>70651295</v>
      </c>
      <c r="K26" s="123">
        <f>SUM(K27:K34)</f>
        <v>70668864</v>
      </c>
    </row>
    <row r="27" spans="1:11" ht="12.75">
      <c r="A27" s="218" t="s">
        <v>66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68370363</v>
      </c>
      <c r="K27" s="7">
        <v>68408163</v>
      </c>
    </row>
    <row r="28" spans="1:11" ht="12.75">
      <c r="A28" s="218" t="s">
        <v>67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68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2214126</v>
      </c>
      <c r="K29" s="7">
        <v>2214126</v>
      </c>
    </row>
    <row r="30" spans="1:11" ht="12.75">
      <c r="A30" s="218" t="s">
        <v>73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75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66806</v>
      </c>
      <c r="K32" s="7">
        <v>46575</v>
      </c>
    </row>
    <row r="33" spans="1:11" ht="12.75">
      <c r="A33" s="218" t="s">
        <v>69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173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s="124" customFormat="1" ht="12.75">
      <c r="A35" s="207" t="s">
        <v>174</v>
      </c>
      <c r="B35" s="208"/>
      <c r="C35" s="208"/>
      <c r="D35" s="208"/>
      <c r="E35" s="208"/>
      <c r="F35" s="208"/>
      <c r="G35" s="208"/>
      <c r="H35" s="209"/>
      <c r="I35" s="122">
        <v>29</v>
      </c>
      <c r="J35" s="123">
        <f>SUM(J36:J38)</f>
        <v>13196342</v>
      </c>
      <c r="K35" s="123">
        <f>SUM(K36:K38)</f>
        <v>2674334</v>
      </c>
    </row>
    <row r="36" spans="1:11" ht="12.75">
      <c r="A36" s="218" t="s">
        <v>70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71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13196342</v>
      </c>
      <c r="K37" s="7">
        <v>2674334</v>
      </c>
    </row>
    <row r="38" spans="1:11" ht="12.75">
      <c r="A38" s="218" t="s">
        <v>72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s="124" customFormat="1" ht="12.75">
      <c r="A39" s="207" t="s">
        <v>175</v>
      </c>
      <c r="B39" s="208"/>
      <c r="C39" s="208"/>
      <c r="D39" s="208"/>
      <c r="E39" s="208"/>
      <c r="F39" s="208"/>
      <c r="G39" s="208"/>
      <c r="H39" s="209"/>
      <c r="I39" s="122">
        <v>33</v>
      </c>
      <c r="J39" s="125"/>
      <c r="K39" s="125"/>
    </row>
    <row r="40" spans="1:11" s="124" customFormat="1" ht="12.75">
      <c r="A40" s="207" t="s">
        <v>320</v>
      </c>
      <c r="B40" s="208"/>
      <c r="C40" s="208"/>
      <c r="D40" s="208"/>
      <c r="E40" s="208"/>
      <c r="F40" s="208"/>
      <c r="G40" s="208"/>
      <c r="H40" s="209"/>
      <c r="I40" s="122">
        <v>34</v>
      </c>
      <c r="J40" s="123">
        <f>J41+J49+J56+J64</f>
        <v>321472906</v>
      </c>
      <c r="K40" s="123">
        <f>K41+K49+K56+K64</f>
        <v>274465001</v>
      </c>
    </row>
    <row r="41" spans="1:11" s="124" customFormat="1" ht="12.75">
      <c r="A41" s="207" t="s">
        <v>90</v>
      </c>
      <c r="B41" s="208"/>
      <c r="C41" s="208"/>
      <c r="D41" s="208"/>
      <c r="E41" s="208"/>
      <c r="F41" s="208"/>
      <c r="G41" s="208"/>
      <c r="H41" s="209"/>
      <c r="I41" s="122">
        <v>35</v>
      </c>
      <c r="J41" s="123">
        <f>SUM(J42:J48)</f>
        <v>195150408</v>
      </c>
      <c r="K41" s="123">
        <f>SUM(K42:K48)</f>
        <v>161014938</v>
      </c>
    </row>
    <row r="42" spans="1:11" ht="12.75">
      <c r="A42" s="218" t="s">
        <v>107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10902736</v>
      </c>
      <c r="K42" s="7">
        <v>10497915</v>
      </c>
    </row>
    <row r="43" spans="1:11" ht="12.75">
      <c r="A43" s="218" t="s">
        <v>108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131317889</v>
      </c>
      <c r="K43" s="7">
        <v>112353615</v>
      </c>
    </row>
    <row r="44" spans="1:11" ht="12.75">
      <c r="A44" s="218" t="s">
        <v>76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44209825</v>
      </c>
      <c r="K44" s="7">
        <v>28369948</v>
      </c>
    </row>
    <row r="45" spans="1:11" ht="12.75">
      <c r="A45" s="218" t="s">
        <v>77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8719958</v>
      </c>
      <c r="K45" s="7">
        <v>9793460</v>
      </c>
    </row>
    <row r="46" spans="1:11" ht="12.75">
      <c r="A46" s="218" t="s">
        <v>78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79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s="124" customFormat="1" ht="12.75">
      <c r="A49" s="207" t="s">
        <v>91</v>
      </c>
      <c r="B49" s="208"/>
      <c r="C49" s="208"/>
      <c r="D49" s="208"/>
      <c r="E49" s="208"/>
      <c r="F49" s="208"/>
      <c r="G49" s="208"/>
      <c r="H49" s="209"/>
      <c r="I49" s="122">
        <v>43</v>
      </c>
      <c r="J49" s="123">
        <f>SUM(J50:J55)</f>
        <v>117425141</v>
      </c>
      <c r="K49" s="123">
        <f>SUM(K50:K55)</f>
        <v>98110315</v>
      </c>
    </row>
    <row r="50" spans="1:11" ht="12.75">
      <c r="A50" s="218" t="s">
        <v>189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5811798</v>
      </c>
      <c r="K50" s="7">
        <v>3533044</v>
      </c>
    </row>
    <row r="51" spans="1:11" ht="12.75">
      <c r="A51" s="218" t="s">
        <v>190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85587849</v>
      </c>
      <c r="K51" s="7">
        <v>71537082</v>
      </c>
    </row>
    <row r="52" spans="1:11" ht="12.75">
      <c r="A52" s="218" t="s">
        <v>191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126679</v>
      </c>
      <c r="K53" s="7">
        <v>506532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25838485</v>
      </c>
      <c r="K54" s="7">
        <v>22480181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60330</v>
      </c>
      <c r="K55" s="7">
        <v>53476</v>
      </c>
    </row>
    <row r="56" spans="1:11" s="124" customFormat="1" ht="12.75">
      <c r="A56" s="207" t="s">
        <v>92</v>
      </c>
      <c r="B56" s="208"/>
      <c r="C56" s="208"/>
      <c r="D56" s="208"/>
      <c r="E56" s="208"/>
      <c r="F56" s="208"/>
      <c r="G56" s="208"/>
      <c r="H56" s="209"/>
      <c r="I56" s="122">
        <v>50</v>
      </c>
      <c r="J56" s="123">
        <f>SUM(J57:J63)</f>
        <v>8365398</v>
      </c>
      <c r="K56" s="123">
        <f>SUM(K57:K63)</f>
        <v>14337230</v>
      </c>
    </row>
    <row r="57" spans="1:11" ht="12.75">
      <c r="A57" s="218" t="s">
        <v>66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1592388</v>
      </c>
      <c r="K58" s="7">
        <v>1178008</v>
      </c>
    </row>
    <row r="59" spans="1:11" ht="12.75">
      <c r="A59" s="218" t="s">
        <v>224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380776</v>
      </c>
      <c r="K61" s="7">
        <v>89742</v>
      </c>
    </row>
    <row r="62" spans="1:11" ht="12.75">
      <c r="A62" s="218" t="s">
        <v>75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3743939</v>
      </c>
      <c r="K62" s="7">
        <v>13045177</v>
      </c>
    </row>
    <row r="63" spans="1:11" ht="12.75">
      <c r="A63" s="218" t="s">
        <v>36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2648295</v>
      </c>
      <c r="K63" s="7">
        <v>24303</v>
      </c>
    </row>
    <row r="64" spans="1:11" s="124" customFormat="1" ht="12.75">
      <c r="A64" s="207" t="s">
        <v>196</v>
      </c>
      <c r="B64" s="208"/>
      <c r="C64" s="208"/>
      <c r="D64" s="208"/>
      <c r="E64" s="208"/>
      <c r="F64" s="208"/>
      <c r="G64" s="208"/>
      <c r="H64" s="209"/>
      <c r="I64" s="122">
        <v>58</v>
      </c>
      <c r="J64" s="125">
        <v>531959</v>
      </c>
      <c r="K64" s="125">
        <v>1002518</v>
      </c>
    </row>
    <row r="65" spans="1:11" s="124" customFormat="1" ht="12.75">
      <c r="A65" s="207" t="s">
        <v>46</v>
      </c>
      <c r="B65" s="208"/>
      <c r="C65" s="208"/>
      <c r="D65" s="208"/>
      <c r="E65" s="208"/>
      <c r="F65" s="208"/>
      <c r="G65" s="208"/>
      <c r="H65" s="209"/>
      <c r="I65" s="122">
        <v>59</v>
      </c>
      <c r="J65" s="125">
        <v>969095</v>
      </c>
      <c r="K65" s="125">
        <v>2455291</v>
      </c>
    </row>
    <row r="66" spans="1:11" s="124" customFormat="1" ht="12.75">
      <c r="A66" s="207" t="s">
        <v>322</v>
      </c>
      <c r="B66" s="208"/>
      <c r="C66" s="208"/>
      <c r="D66" s="208"/>
      <c r="E66" s="208"/>
      <c r="F66" s="208"/>
      <c r="G66" s="208"/>
      <c r="H66" s="209"/>
      <c r="I66" s="122">
        <v>60</v>
      </c>
      <c r="J66" s="123">
        <f>J7+J8+J40+J65</f>
        <v>644648991</v>
      </c>
      <c r="K66" s="123">
        <f>K7+K8+K40+K65</f>
        <v>580378364</v>
      </c>
    </row>
    <row r="67" spans="1:11" s="124" customFormat="1" ht="12.75">
      <c r="A67" s="224" t="s">
        <v>81</v>
      </c>
      <c r="B67" s="225"/>
      <c r="C67" s="225"/>
      <c r="D67" s="225"/>
      <c r="E67" s="225"/>
      <c r="F67" s="225"/>
      <c r="G67" s="225"/>
      <c r="H67" s="226"/>
      <c r="I67" s="126">
        <v>61</v>
      </c>
      <c r="J67" s="127">
        <v>36017013</v>
      </c>
      <c r="K67" s="127">
        <v>61514387</v>
      </c>
    </row>
    <row r="68" spans="1:11" ht="12.75">
      <c r="A68" s="227" t="s">
        <v>48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s="124" customFormat="1" ht="12.75">
      <c r="A69" s="221" t="s">
        <v>323</v>
      </c>
      <c r="B69" s="222"/>
      <c r="C69" s="222"/>
      <c r="D69" s="222"/>
      <c r="E69" s="222"/>
      <c r="F69" s="222"/>
      <c r="G69" s="222"/>
      <c r="H69" s="223"/>
      <c r="I69" s="128">
        <v>62</v>
      </c>
      <c r="J69" s="129">
        <f>J70+J71+J72+J78+J79+J82+J85</f>
        <v>315534747</v>
      </c>
      <c r="K69" s="129">
        <f>K70+K71+K72+K78+K79+K82+K85</f>
        <v>284859160</v>
      </c>
    </row>
    <row r="70" spans="1:11" s="124" customFormat="1" ht="12.75">
      <c r="A70" s="207" t="s">
        <v>131</v>
      </c>
      <c r="B70" s="208"/>
      <c r="C70" s="208"/>
      <c r="D70" s="208"/>
      <c r="E70" s="208"/>
      <c r="F70" s="208"/>
      <c r="G70" s="208"/>
      <c r="H70" s="209"/>
      <c r="I70" s="122">
        <v>63</v>
      </c>
      <c r="J70" s="125">
        <v>286321450</v>
      </c>
      <c r="K70" s="125">
        <v>286321450</v>
      </c>
    </row>
    <row r="71" spans="1:11" s="124" customFormat="1" ht="12.75">
      <c r="A71" s="207" t="s">
        <v>132</v>
      </c>
      <c r="B71" s="208"/>
      <c r="C71" s="208"/>
      <c r="D71" s="208"/>
      <c r="E71" s="208"/>
      <c r="F71" s="208"/>
      <c r="G71" s="208"/>
      <c r="H71" s="209"/>
      <c r="I71" s="122">
        <v>64</v>
      </c>
      <c r="J71" s="125"/>
      <c r="K71" s="125"/>
    </row>
    <row r="72" spans="1:11" s="124" customFormat="1" ht="12.75">
      <c r="A72" s="207" t="s">
        <v>133</v>
      </c>
      <c r="B72" s="208"/>
      <c r="C72" s="208"/>
      <c r="D72" s="208"/>
      <c r="E72" s="208"/>
      <c r="F72" s="208"/>
      <c r="G72" s="208"/>
      <c r="H72" s="209"/>
      <c r="I72" s="122">
        <v>65</v>
      </c>
      <c r="J72" s="123">
        <f>J73+J74-J75+J76+J77</f>
        <v>7211255</v>
      </c>
      <c r="K72" s="123">
        <f>K73+K74-K75+K76+K77</f>
        <v>7259577</v>
      </c>
    </row>
    <row r="73" spans="1:11" ht="12.75">
      <c r="A73" s="218" t="s">
        <v>134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4956603</v>
      </c>
      <c r="K73" s="7">
        <v>5004925</v>
      </c>
    </row>
    <row r="74" spans="1:11" ht="12.75">
      <c r="A74" s="218" t="s">
        <v>135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8700</v>
      </c>
      <c r="K74" s="7">
        <v>8700</v>
      </c>
    </row>
    <row r="75" spans="1:11" ht="12.75">
      <c r="A75" s="218" t="s">
        <v>123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8700</v>
      </c>
      <c r="K75" s="7">
        <v>8700</v>
      </c>
    </row>
    <row r="76" spans="1:11" ht="12.75">
      <c r="A76" s="218" t="s">
        <v>124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125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2254652</v>
      </c>
      <c r="K77" s="7">
        <v>2254652</v>
      </c>
    </row>
    <row r="78" spans="1:11" ht="12.75">
      <c r="A78" s="218" t="s">
        <v>126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s="124" customFormat="1" ht="12.75">
      <c r="A79" s="207" t="s">
        <v>222</v>
      </c>
      <c r="B79" s="208"/>
      <c r="C79" s="208"/>
      <c r="D79" s="208"/>
      <c r="E79" s="208"/>
      <c r="F79" s="208"/>
      <c r="G79" s="208"/>
      <c r="H79" s="209"/>
      <c r="I79" s="122">
        <v>72</v>
      </c>
      <c r="J79" s="123">
        <f>J80-J81</f>
        <v>21035603</v>
      </c>
      <c r="K79" s="123">
        <f>K80-K81</f>
        <v>11073835</v>
      </c>
    </row>
    <row r="80" spans="1:11" ht="12.75">
      <c r="A80" s="230" t="s">
        <v>159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21035603</v>
      </c>
      <c r="K80" s="7">
        <v>11073835</v>
      </c>
    </row>
    <row r="81" spans="1:11" ht="12.75">
      <c r="A81" s="230" t="s">
        <v>160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s="124" customFormat="1" ht="12.75">
      <c r="A82" s="207" t="s">
        <v>223</v>
      </c>
      <c r="B82" s="208"/>
      <c r="C82" s="208"/>
      <c r="D82" s="208"/>
      <c r="E82" s="208"/>
      <c r="F82" s="208"/>
      <c r="G82" s="208"/>
      <c r="H82" s="209"/>
      <c r="I82" s="122">
        <v>75</v>
      </c>
      <c r="J82" s="123">
        <f>J83-J84</f>
        <v>966439</v>
      </c>
      <c r="K82" s="123">
        <f>K83-K84</f>
        <v>-19795702</v>
      </c>
    </row>
    <row r="83" spans="1:11" ht="12.75">
      <c r="A83" s="230" t="s">
        <v>161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966439</v>
      </c>
      <c r="K83" s="7"/>
    </row>
    <row r="84" spans="1:11" ht="12.75">
      <c r="A84" s="230" t="s">
        <v>162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>
        <v>19795702</v>
      </c>
    </row>
    <row r="85" spans="1:11" s="124" customFormat="1" ht="12.75">
      <c r="A85" s="207" t="s">
        <v>163</v>
      </c>
      <c r="B85" s="208"/>
      <c r="C85" s="208"/>
      <c r="D85" s="208"/>
      <c r="E85" s="208"/>
      <c r="F85" s="208"/>
      <c r="G85" s="208"/>
      <c r="H85" s="209"/>
      <c r="I85" s="122">
        <v>78</v>
      </c>
      <c r="J85" s="125"/>
      <c r="K85" s="125"/>
    </row>
    <row r="86" spans="1:11" s="124" customFormat="1" ht="12.75">
      <c r="A86" s="207" t="s">
        <v>324</v>
      </c>
      <c r="B86" s="208"/>
      <c r="C86" s="208"/>
      <c r="D86" s="208"/>
      <c r="E86" s="208"/>
      <c r="F86" s="208"/>
      <c r="G86" s="208"/>
      <c r="H86" s="209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8" t="s">
        <v>119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120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121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s="124" customFormat="1" ht="12.75">
      <c r="A90" s="207" t="s">
        <v>325</v>
      </c>
      <c r="B90" s="208"/>
      <c r="C90" s="208"/>
      <c r="D90" s="208"/>
      <c r="E90" s="208"/>
      <c r="F90" s="208"/>
      <c r="G90" s="208"/>
      <c r="H90" s="209"/>
      <c r="I90" s="122">
        <v>83</v>
      </c>
      <c r="J90" s="123">
        <f>SUM(J91:J99)</f>
        <v>96976638</v>
      </c>
      <c r="K90" s="123">
        <f>SUM(K91:K99)</f>
        <v>109525184</v>
      </c>
    </row>
    <row r="91" spans="1:11" ht="12.75">
      <c r="A91" s="218" t="s">
        <v>122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225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1851983</v>
      </c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89797700</v>
      </c>
      <c r="K93" s="7">
        <v>98902526</v>
      </c>
    </row>
    <row r="94" spans="1:11" ht="12.75">
      <c r="A94" s="218" t="s">
        <v>226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227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228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5326955</v>
      </c>
      <c r="K98" s="7">
        <v>10622658</v>
      </c>
    </row>
    <row r="99" spans="1:11" ht="12.75">
      <c r="A99" s="218" t="s">
        <v>83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s="124" customFormat="1" ht="12.75">
      <c r="A100" s="207" t="s">
        <v>326</v>
      </c>
      <c r="B100" s="208"/>
      <c r="C100" s="208"/>
      <c r="D100" s="208"/>
      <c r="E100" s="208"/>
      <c r="F100" s="208"/>
      <c r="G100" s="208"/>
      <c r="H100" s="209"/>
      <c r="I100" s="122">
        <v>93</v>
      </c>
      <c r="J100" s="123">
        <f>SUM(J101:J112)</f>
        <v>228908108</v>
      </c>
      <c r="K100" s="123">
        <f>SUM(K101:K112)</f>
        <v>185990339</v>
      </c>
    </row>
    <row r="101" spans="1:11" ht="12.75">
      <c r="A101" s="218" t="s">
        <v>122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4811387</v>
      </c>
      <c r="K101" s="7">
        <v>14119101</v>
      </c>
    </row>
    <row r="102" spans="1:11" ht="12.75">
      <c r="A102" s="218" t="s">
        <v>225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121728193</v>
      </c>
      <c r="K103" s="7">
        <v>94091701</v>
      </c>
    </row>
    <row r="104" spans="1:11" ht="12.75">
      <c r="A104" s="218" t="s">
        <v>226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5849</v>
      </c>
      <c r="K104" s="7">
        <v>5849</v>
      </c>
    </row>
    <row r="105" spans="1:11" ht="12.75">
      <c r="A105" s="218" t="s">
        <v>227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86144780</v>
      </c>
      <c r="K105" s="7">
        <v>62011227</v>
      </c>
    </row>
    <row r="106" spans="1:11" ht="12.75">
      <c r="A106" s="218" t="s">
        <v>228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804</v>
      </c>
      <c r="K106" s="7">
        <v>804</v>
      </c>
    </row>
    <row r="107" spans="1:11" ht="12.75">
      <c r="A107" s="218" t="s">
        <v>84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85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5126347</v>
      </c>
      <c r="K108" s="7">
        <v>5871222</v>
      </c>
    </row>
    <row r="109" spans="1:11" ht="12.75">
      <c r="A109" s="218" t="s">
        <v>86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11056965</v>
      </c>
      <c r="K109" s="7">
        <v>9856652</v>
      </c>
    </row>
    <row r="110" spans="1:11" ht="12.75">
      <c r="A110" s="218" t="s">
        <v>89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87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88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33783</v>
      </c>
      <c r="K112" s="7">
        <v>33783</v>
      </c>
    </row>
    <row r="113" spans="1:11" s="124" customFormat="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22">
        <v>106</v>
      </c>
      <c r="J113" s="125">
        <v>3229498</v>
      </c>
      <c r="K113" s="125">
        <v>3681</v>
      </c>
    </row>
    <row r="114" spans="1:11" s="124" customFormat="1" ht="12.75">
      <c r="A114" s="207" t="s">
        <v>327</v>
      </c>
      <c r="B114" s="208"/>
      <c r="C114" s="208"/>
      <c r="D114" s="208"/>
      <c r="E114" s="208"/>
      <c r="F114" s="208"/>
      <c r="G114" s="208"/>
      <c r="H114" s="209"/>
      <c r="I114" s="122">
        <v>107</v>
      </c>
      <c r="J114" s="123">
        <f>J69+J86+J90+J100+J113</f>
        <v>644648991</v>
      </c>
      <c r="K114" s="123">
        <f>K69+K86+K90+K100+K113</f>
        <v>580378364</v>
      </c>
    </row>
    <row r="115" spans="1:11" s="124" customFormat="1" ht="12.75">
      <c r="A115" s="235" t="s">
        <v>47</v>
      </c>
      <c r="B115" s="236"/>
      <c r="C115" s="236"/>
      <c r="D115" s="236"/>
      <c r="E115" s="236"/>
      <c r="F115" s="236"/>
      <c r="G115" s="236"/>
      <c r="H115" s="237"/>
      <c r="I115" s="130">
        <v>108</v>
      </c>
      <c r="J115" s="127">
        <v>36017013</v>
      </c>
      <c r="K115" s="127">
        <v>61514387</v>
      </c>
    </row>
    <row r="116" spans="1:11" ht="12.75">
      <c r="A116" s="227" t="s">
        <v>292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4" t="s">
        <v>176</v>
      </c>
      <c r="B117" s="205"/>
      <c r="C117" s="205"/>
      <c r="D117" s="205"/>
      <c r="E117" s="205"/>
      <c r="F117" s="205"/>
      <c r="G117" s="205"/>
      <c r="H117" s="205"/>
      <c r="I117" s="241"/>
      <c r="J117" s="241"/>
      <c r="K117" s="242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/>
      <c r="K119" s="8"/>
    </row>
    <row r="120" spans="1:11" ht="12.75">
      <c r="A120" s="246" t="s">
        <v>293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 J100:K100 K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workbookViewId="0" topLeftCell="A31">
      <selection activeCell="C57" sqref="C57:H57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10" t="s">
        <v>144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48" t="s">
        <v>312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ht="23.25">
      <c r="A4" s="251" t="s">
        <v>49</v>
      </c>
      <c r="B4" s="251"/>
      <c r="C4" s="251"/>
      <c r="D4" s="251"/>
      <c r="E4" s="251"/>
      <c r="F4" s="251"/>
      <c r="G4" s="251"/>
      <c r="H4" s="251"/>
      <c r="I4" s="54" t="s">
        <v>261</v>
      </c>
      <c r="J4" s="256" t="s">
        <v>301</v>
      </c>
      <c r="K4" s="256"/>
      <c r="L4" s="256" t="s">
        <v>302</v>
      </c>
      <c r="M4" s="256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52">
        <v>1</v>
      </c>
      <c r="B6" s="252"/>
      <c r="C6" s="252"/>
      <c r="D6" s="252"/>
      <c r="E6" s="252"/>
      <c r="F6" s="252"/>
      <c r="G6" s="252"/>
      <c r="H6" s="252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1" t="s">
        <v>328</v>
      </c>
      <c r="B7" s="222"/>
      <c r="C7" s="222"/>
      <c r="D7" s="222"/>
      <c r="E7" s="222"/>
      <c r="F7" s="222"/>
      <c r="G7" s="222"/>
      <c r="H7" s="223"/>
      <c r="I7" s="128">
        <v>111</v>
      </c>
      <c r="J7" s="129">
        <f>SUM(J8:J9)</f>
        <v>371390188</v>
      </c>
      <c r="K7" s="129">
        <f>SUM(K8:K9)</f>
        <v>113231030</v>
      </c>
      <c r="L7" s="129">
        <f>SUM(L8:L9)</f>
        <v>396874393</v>
      </c>
      <c r="M7" s="129">
        <f>SUM(M8:M9)</f>
        <v>118487286</v>
      </c>
    </row>
    <row r="8" spans="1:13" ht="12.75">
      <c r="A8" s="253" t="s">
        <v>142</v>
      </c>
      <c r="B8" s="254"/>
      <c r="C8" s="254"/>
      <c r="D8" s="254"/>
      <c r="E8" s="254"/>
      <c r="F8" s="254"/>
      <c r="G8" s="254"/>
      <c r="H8" s="255"/>
      <c r="I8" s="1">
        <v>112</v>
      </c>
      <c r="J8" s="7">
        <v>358918802</v>
      </c>
      <c r="K8" s="7">
        <v>109385785</v>
      </c>
      <c r="L8" s="7">
        <v>375658934</v>
      </c>
      <c r="M8" s="7">
        <v>111134403</v>
      </c>
    </row>
    <row r="9" spans="1:13" ht="12.75">
      <c r="A9" s="253" t="s">
        <v>93</v>
      </c>
      <c r="B9" s="254"/>
      <c r="C9" s="254"/>
      <c r="D9" s="254"/>
      <c r="E9" s="254"/>
      <c r="F9" s="254"/>
      <c r="G9" s="254"/>
      <c r="H9" s="255"/>
      <c r="I9" s="1">
        <v>113</v>
      </c>
      <c r="J9" s="7">
        <v>12471386</v>
      </c>
      <c r="K9" s="7">
        <v>3845245</v>
      </c>
      <c r="L9" s="7">
        <v>21215459</v>
      </c>
      <c r="M9" s="7">
        <v>7352883</v>
      </c>
    </row>
    <row r="10" spans="1:13" s="124" customFormat="1" ht="12.75">
      <c r="A10" s="207" t="s">
        <v>329</v>
      </c>
      <c r="B10" s="208"/>
      <c r="C10" s="208"/>
      <c r="D10" s="208"/>
      <c r="E10" s="208"/>
      <c r="F10" s="208"/>
      <c r="G10" s="208"/>
      <c r="H10" s="209"/>
      <c r="I10" s="122">
        <v>114</v>
      </c>
      <c r="J10" s="123">
        <f>J11+J12+J16+J20+J21+J22+J25+J26</f>
        <v>349490351</v>
      </c>
      <c r="K10" s="123">
        <f>K11+K12+K16+K20+K21+K22+K25+K26</f>
        <v>105948630</v>
      </c>
      <c r="L10" s="123">
        <f>L11+L12+L16+L20+L21+L22+L25+L26</f>
        <v>400949919</v>
      </c>
      <c r="M10" s="123">
        <f>M11+M12+M16+M20+M21+M22+M25+M26</f>
        <v>134337837</v>
      </c>
    </row>
    <row r="11" spans="1:13" ht="12.75">
      <c r="A11" s="253" t="s">
        <v>94</v>
      </c>
      <c r="B11" s="254"/>
      <c r="C11" s="254"/>
      <c r="D11" s="254"/>
      <c r="E11" s="254"/>
      <c r="F11" s="254"/>
      <c r="G11" s="254"/>
      <c r="H11" s="255"/>
      <c r="I11" s="1">
        <v>115</v>
      </c>
      <c r="J11" s="7">
        <v>-7505606</v>
      </c>
      <c r="K11" s="7">
        <v>-6288437</v>
      </c>
      <c r="L11" s="7">
        <v>35193282</v>
      </c>
      <c r="M11" s="7">
        <v>19907706</v>
      </c>
    </row>
    <row r="12" spans="1:13" s="124" customFormat="1" ht="12.75">
      <c r="A12" s="207" t="s">
        <v>330</v>
      </c>
      <c r="B12" s="208"/>
      <c r="C12" s="208"/>
      <c r="D12" s="208"/>
      <c r="E12" s="208"/>
      <c r="F12" s="208"/>
      <c r="G12" s="208"/>
      <c r="H12" s="209"/>
      <c r="I12" s="122">
        <v>116</v>
      </c>
      <c r="J12" s="123">
        <f>SUM(J13:J15)</f>
        <v>250687166</v>
      </c>
      <c r="K12" s="123">
        <f>SUM(K13:K15)</f>
        <v>81321773</v>
      </c>
      <c r="L12" s="123">
        <f>SUM(L13:L15)</f>
        <v>258044615</v>
      </c>
      <c r="M12" s="123">
        <f>SUM(M13:M15)</f>
        <v>81732658</v>
      </c>
    </row>
    <row r="13" spans="1:13" ht="12.75">
      <c r="A13" s="218" t="s">
        <v>136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148293460</v>
      </c>
      <c r="K13" s="7">
        <v>49994297</v>
      </c>
      <c r="L13" s="7">
        <v>145434915</v>
      </c>
      <c r="M13" s="7">
        <v>47647755</v>
      </c>
    </row>
    <row r="14" spans="1:13" ht="12.75">
      <c r="A14" s="218" t="s">
        <v>137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67932474</v>
      </c>
      <c r="K14" s="7">
        <v>17243379</v>
      </c>
      <c r="L14" s="7">
        <v>70526043</v>
      </c>
      <c r="M14" s="7">
        <v>19734394</v>
      </c>
    </row>
    <row r="15" spans="1:13" ht="12.75">
      <c r="A15" s="218" t="s">
        <v>51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34461232</v>
      </c>
      <c r="K15" s="7">
        <v>14084097</v>
      </c>
      <c r="L15" s="7">
        <v>42083657</v>
      </c>
      <c r="M15" s="7">
        <v>14350509</v>
      </c>
    </row>
    <row r="16" spans="1:13" s="124" customFormat="1" ht="12.75">
      <c r="A16" s="207" t="s">
        <v>331</v>
      </c>
      <c r="B16" s="208"/>
      <c r="C16" s="208"/>
      <c r="D16" s="208"/>
      <c r="E16" s="208"/>
      <c r="F16" s="208"/>
      <c r="G16" s="208"/>
      <c r="H16" s="209"/>
      <c r="I16" s="122">
        <v>120</v>
      </c>
      <c r="J16" s="123">
        <f>SUM(J17:J19)</f>
        <v>61343548</v>
      </c>
      <c r="K16" s="123">
        <f>SUM(K17:K19)</f>
        <v>15655684</v>
      </c>
      <c r="L16" s="123">
        <f>SUM(L17:L19)</f>
        <v>61146118</v>
      </c>
      <c r="M16" s="123">
        <f>SUM(M17:M19)</f>
        <v>15026586</v>
      </c>
    </row>
    <row r="17" spans="1:13" ht="12.75">
      <c r="A17" s="218" t="s">
        <v>52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38755808</v>
      </c>
      <c r="K17" s="7">
        <v>9891810</v>
      </c>
      <c r="L17" s="7">
        <v>39162991</v>
      </c>
      <c r="M17" s="7">
        <v>9739468</v>
      </c>
    </row>
    <row r="18" spans="1:13" ht="12.75">
      <c r="A18" s="218" t="s">
        <v>53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13556626</v>
      </c>
      <c r="K18" s="7">
        <v>3461568</v>
      </c>
      <c r="L18" s="7">
        <v>13588609</v>
      </c>
      <c r="M18" s="7">
        <v>3297301</v>
      </c>
    </row>
    <row r="19" spans="1:13" ht="12.75">
      <c r="A19" s="218" t="s">
        <v>54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9031114</v>
      </c>
      <c r="K19" s="7">
        <v>2302306</v>
      </c>
      <c r="L19" s="7">
        <v>8394518</v>
      </c>
      <c r="M19" s="7">
        <v>1989817</v>
      </c>
    </row>
    <row r="20" spans="1:13" s="124" customFormat="1" ht="12.75">
      <c r="A20" s="207" t="s">
        <v>95</v>
      </c>
      <c r="B20" s="208"/>
      <c r="C20" s="208"/>
      <c r="D20" s="208"/>
      <c r="E20" s="208"/>
      <c r="F20" s="208"/>
      <c r="G20" s="208"/>
      <c r="H20" s="209"/>
      <c r="I20" s="122">
        <v>124</v>
      </c>
      <c r="J20" s="125">
        <v>18251408</v>
      </c>
      <c r="K20" s="125">
        <v>4499508</v>
      </c>
      <c r="L20" s="125">
        <v>17125407</v>
      </c>
      <c r="M20" s="125">
        <v>4156492</v>
      </c>
    </row>
    <row r="21" spans="1:13" s="124" customFormat="1" ht="12.75">
      <c r="A21" s="207" t="s">
        <v>96</v>
      </c>
      <c r="B21" s="208"/>
      <c r="C21" s="208"/>
      <c r="D21" s="208"/>
      <c r="E21" s="208"/>
      <c r="F21" s="208"/>
      <c r="G21" s="208"/>
      <c r="H21" s="209"/>
      <c r="I21" s="122">
        <v>125</v>
      </c>
      <c r="J21" s="125">
        <v>18161995</v>
      </c>
      <c r="K21" s="125">
        <v>5226706</v>
      </c>
      <c r="L21" s="125">
        <v>19269421</v>
      </c>
      <c r="M21" s="125">
        <v>6031338</v>
      </c>
    </row>
    <row r="22" spans="1:13" s="124" customFormat="1" ht="12.75">
      <c r="A22" s="207" t="s">
        <v>332</v>
      </c>
      <c r="B22" s="208"/>
      <c r="C22" s="208"/>
      <c r="D22" s="208"/>
      <c r="E22" s="208"/>
      <c r="F22" s="208"/>
      <c r="G22" s="208"/>
      <c r="H22" s="209"/>
      <c r="I22" s="122">
        <v>126</v>
      </c>
      <c r="J22" s="123">
        <f>SUM(J23:J24)</f>
        <v>4252260</v>
      </c>
      <c r="K22" s="123">
        <f>SUM(K23:K24)</f>
        <v>4252260</v>
      </c>
      <c r="L22" s="123">
        <f>SUM(L23:L24)</f>
        <v>4090333</v>
      </c>
      <c r="M22" s="123">
        <f>SUM(M23:M24)</f>
        <v>4090333</v>
      </c>
    </row>
    <row r="23" spans="1:13" ht="12.75">
      <c r="A23" s="218" t="s">
        <v>127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128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4252260</v>
      </c>
      <c r="K24" s="7">
        <v>4252260</v>
      </c>
      <c r="L24" s="7">
        <v>4090333</v>
      </c>
      <c r="M24" s="7">
        <v>4090333</v>
      </c>
    </row>
    <row r="25" spans="1:13" ht="12.75">
      <c r="A25" s="253" t="s">
        <v>97</v>
      </c>
      <c r="B25" s="254"/>
      <c r="C25" s="254"/>
      <c r="D25" s="254"/>
      <c r="E25" s="254"/>
      <c r="F25" s="254"/>
      <c r="G25" s="254"/>
      <c r="H25" s="255"/>
      <c r="I25" s="1">
        <v>129</v>
      </c>
      <c r="J25" s="7"/>
      <c r="K25" s="7"/>
      <c r="L25" s="7"/>
      <c r="M25" s="7"/>
    </row>
    <row r="26" spans="1:13" ht="12.75">
      <c r="A26" s="253" t="s">
        <v>40</v>
      </c>
      <c r="B26" s="254"/>
      <c r="C26" s="254"/>
      <c r="D26" s="254"/>
      <c r="E26" s="254"/>
      <c r="F26" s="254"/>
      <c r="G26" s="254"/>
      <c r="H26" s="255"/>
      <c r="I26" s="1">
        <v>130</v>
      </c>
      <c r="J26" s="7">
        <v>4299580</v>
      </c>
      <c r="K26" s="7">
        <v>1281136</v>
      </c>
      <c r="L26" s="7">
        <v>6080743</v>
      </c>
      <c r="M26" s="7">
        <v>3392724</v>
      </c>
    </row>
    <row r="27" spans="1:13" s="124" customFormat="1" ht="12.75">
      <c r="A27" s="207" t="s">
        <v>333</v>
      </c>
      <c r="B27" s="208"/>
      <c r="C27" s="208"/>
      <c r="D27" s="208"/>
      <c r="E27" s="208"/>
      <c r="F27" s="208"/>
      <c r="G27" s="208"/>
      <c r="H27" s="209"/>
      <c r="I27" s="122">
        <v>131</v>
      </c>
      <c r="J27" s="123">
        <f>SUM(J28:J32)</f>
        <v>2352052</v>
      </c>
      <c r="K27" s="123">
        <f>SUM(K28:K32)</f>
        <v>1832470</v>
      </c>
      <c r="L27" s="123">
        <f>SUM(L28:L32)</f>
        <v>1655805</v>
      </c>
      <c r="M27" s="123">
        <f>SUM(M28:M32)</f>
        <v>1289014</v>
      </c>
    </row>
    <row r="28" spans="1:13" ht="12.75">
      <c r="A28" s="257" t="s">
        <v>212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>
        <v>1031436</v>
      </c>
      <c r="K28" s="7">
        <v>925808</v>
      </c>
      <c r="L28" s="7">
        <v>84987</v>
      </c>
      <c r="M28" s="7">
        <v>20838</v>
      </c>
    </row>
    <row r="29" spans="1:13" ht="12.75">
      <c r="A29" s="257" t="s">
        <v>145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>
        <v>1317011</v>
      </c>
      <c r="K29" s="7">
        <v>905696</v>
      </c>
      <c r="L29" s="7">
        <v>1505343</v>
      </c>
      <c r="M29" s="7">
        <v>1213889</v>
      </c>
    </row>
    <row r="30" spans="1:13" ht="12.75">
      <c r="A30" s="257" t="s">
        <v>129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</row>
    <row r="31" spans="1:13" ht="12.75">
      <c r="A31" s="257" t="s">
        <v>208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/>
      <c r="K31" s="7"/>
      <c r="L31" s="7">
        <v>19800</v>
      </c>
      <c r="M31" s="7">
        <v>10460</v>
      </c>
    </row>
    <row r="32" spans="1:13" ht="12.75">
      <c r="A32" s="257" t="s">
        <v>130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>
        <v>3605</v>
      </c>
      <c r="K32" s="7">
        <v>966</v>
      </c>
      <c r="L32" s="7">
        <v>45675</v>
      </c>
      <c r="M32" s="7">
        <v>43827</v>
      </c>
    </row>
    <row r="33" spans="1:13" s="124" customFormat="1" ht="12.75">
      <c r="A33" s="207" t="s">
        <v>334</v>
      </c>
      <c r="B33" s="208"/>
      <c r="C33" s="208"/>
      <c r="D33" s="208"/>
      <c r="E33" s="208"/>
      <c r="F33" s="208"/>
      <c r="G33" s="208"/>
      <c r="H33" s="209"/>
      <c r="I33" s="122">
        <v>137</v>
      </c>
      <c r="J33" s="123">
        <f>SUM(J34:J37)</f>
        <v>22272414</v>
      </c>
      <c r="K33" s="123">
        <f>SUM(K34:K37)</f>
        <v>11513965</v>
      </c>
      <c r="L33" s="123">
        <f>SUM(L34:L37)</f>
        <v>17375981</v>
      </c>
      <c r="M33" s="123">
        <f>SUM(M34:M37)</f>
        <v>5642918</v>
      </c>
    </row>
    <row r="34" spans="1:13" ht="12.75">
      <c r="A34" s="257" t="s">
        <v>56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>
        <v>4334468</v>
      </c>
      <c r="K34" s="7">
        <v>4334468</v>
      </c>
      <c r="L34" s="7">
        <v>315193</v>
      </c>
      <c r="M34" s="7">
        <v>175956</v>
      </c>
    </row>
    <row r="35" spans="1:13" ht="12.75">
      <c r="A35" s="257" t="s">
        <v>55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v>17170708</v>
      </c>
      <c r="K35" s="7">
        <v>7079016</v>
      </c>
      <c r="L35" s="7">
        <v>16142981</v>
      </c>
      <c r="M35" s="7">
        <v>5362351</v>
      </c>
    </row>
    <row r="36" spans="1:13" ht="12.75">
      <c r="A36" s="257" t="s">
        <v>209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</row>
    <row r="37" spans="1:13" ht="12.75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>
        <v>767238</v>
      </c>
      <c r="K37" s="7">
        <v>100481</v>
      </c>
      <c r="L37" s="7">
        <v>917807</v>
      </c>
      <c r="M37" s="7">
        <v>104611</v>
      </c>
    </row>
    <row r="38" spans="1:13" s="124" customFormat="1" ht="12.75">
      <c r="A38" s="207" t="s">
        <v>184</v>
      </c>
      <c r="B38" s="208"/>
      <c r="C38" s="208"/>
      <c r="D38" s="208"/>
      <c r="E38" s="208"/>
      <c r="F38" s="208"/>
      <c r="G38" s="208"/>
      <c r="H38" s="209"/>
      <c r="I38" s="122">
        <v>142</v>
      </c>
      <c r="J38" s="125"/>
      <c r="K38" s="125"/>
      <c r="L38" s="125"/>
      <c r="M38" s="125"/>
    </row>
    <row r="39" spans="1:13" s="124" customFormat="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22">
        <v>143</v>
      </c>
      <c r="J39" s="125"/>
      <c r="K39" s="125"/>
      <c r="L39" s="125"/>
      <c r="M39" s="125"/>
    </row>
    <row r="40" spans="1:13" ht="12.75">
      <c r="A40" s="253" t="s">
        <v>210</v>
      </c>
      <c r="B40" s="254"/>
      <c r="C40" s="254"/>
      <c r="D40" s="254"/>
      <c r="E40" s="254"/>
      <c r="F40" s="254"/>
      <c r="G40" s="254"/>
      <c r="H40" s="255"/>
      <c r="I40" s="1">
        <v>144</v>
      </c>
      <c r="J40" s="7"/>
      <c r="K40" s="7"/>
      <c r="L40" s="7"/>
      <c r="M40" s="7"/>
    </row>
    <row r="41" spans="1:13" ht="12.75">
      <c r="A41" s="253" t="s">
        <v>211</v>
      </c>
      <c r="B41" s="254"/>
      <c r="C41" s="254"/>
      <c r="D41" s="254"/>
      <c r="E41" s="254"/>
      <c r="F41" s="254"/>
      <c r="G41" s="254"/>
      <c r="H41" s="255"/>
      <c r="I41" s="1">
        <v>145</v>
      </c>
      <c r="J41" s="7"/>
      <c r="K41" s="7"/>
      <c r="L41" s="7"/>
      <c r="M41" s="7"/>
    </row>
    <row r="42" spans="1:13" s="124" customFormat="1" ht="12.75">
      <c r="A42" s="207" t="s">
        <v>335</v>
      </c>
      <c r="B42" s="208"/>
      <c r="C42" s="208"/>
      <c r="D42" s="208"/>
      <c r="E42" s="208"/>
      <c r="F42" s="208"/>
      <c r="G42" s="208"/>
      <c r="H42" s="209"/>
      <c r="I42" s="122">
        <v>146</v>
      </c>
      <c r="J42" s="123">
        <f>J7+J27+J38+J40</f>
        <v>373742240</v>
      </c>
      <c r="K42" s="123">
        <f>K7+K27+K38+K40</f>
        <v>115063500</v>
      </c>
      <c r="L42" s="123">
        <f>L7+L27+L38+L40</f>
        <v>398530198</v>
      </c>
      <c r="M42" s="123">
        <f>M7+M27+M38+M40</f>
        <v>119776300</v>
      </c>
    </row>
    <row r="43" spans="1:13" s="124" customFormat="1" ht="12.75">
      <c r="A43" s="207" t="s">
        <v>336</v>
      </c>
      <c r="B43" s="208"/>
      <c r="C43" s="208"/>
      <c r="D43" s="208"/>
      <c r="E43" s="208"/>
      <c r="F43" s="208"/>
      <c r="G43" s="208"/>
      <c r="H43" s="209"/>
      <c r="I43" s="122">
        <v>147</v>
      </c>
      <c r="J43" s="123">
        <f>J10+J33+J39+J41</f>
        <v>371762765</v>
      </c>
      <c r="K43" s="123">
        <f>K10+K33+K39+K41</f>
        <v>117462595</v>
      </c>
      <c r="L43" s="123">
        <f>L10+L33+L39+L41</f>
        <v>418325900</v>
      </c>
      <c r="M43" s="123">
        <f>M10+M33+M39+M41</f>
        <v>139980755</v>
      </c>
    </row>
    <row r="44" spans="1:13" s="124" customFormat="1" ht="12.75">
      <c r="A44" s="207" t="s">
        <v>337</v>
      </c>
      <c r="B44" s="208"/>
      <c r="C44" s="208"/>
      <c r="D44" s="208"/>
      <c r="E44" s="208"/>
      <c r="F44" s="208"/>
      <c r="G44" s="208"/>
      <c r="H44" s="209"/>
      <c r="I44" s="122">
        <v>148</v>
      </c>
      <c r="J44" s="123">
        <f>J42-J43</f>
        <v>1979475</v>
      </c>
      <c r="K44" s="123">
        <f>K42-K43</f>
        <v>-2399095</v>
      </c>
      <c r="L44" s="123">
        <f>L42-L43</f>
        <v>-19795702</v>
      </c>
      <c r="M44" s="123">
        <f>M42-M43</f>
        <v>-20204455</v>
      </c>
    </row>
    <row r="45" spans="1:13" ht="12.75">
      <c r="A45" s="230" t="s">
        <v>203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>
        <f>IF(J42&gt;J43,J42-J43,0)</f>
        <v>1979475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30" t="s">
        <v>204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f>IF(J43&gt;J42,J43-J42,0)</f>
        <v>0</v>
      </c>
      <c r="K46" s="52">
        <f>IF(K43&gt;K42,K43-K42,0)</f>
        <v>2399095</v>
      </c>
      <c r="L46" s="52">
        <f>IF(L43&gt;L42,L43-L42,0)</f>
        <v>19795702</v>
      </c>
      <c r="M46" s="52">
        <f>IF(M43&gt;M42,M43-M42,0)</f>
        <v>20204455</v>
      </c>
    </row>
    <row r="47" spans="1:13" ht="12.75">
      <c r="A47" s="253" t="s">
        <v>202</v>
      </c>
      <c r="B47" s="254"/>
      <c r="C47" s="254"/>
      <c r="D47" s="254"/>
      <c r="E47" s="254"/>
      <c r="F47" s="254"/>
      <c r="G47" s="254"/>
      <c r="H47" s="255"/>
      <c r="I47" s="1">
        <v>151</v>
      </c>
      <c r="J47" s="7">
        <v>1013036</v>
      </c>
      <c r="K47" s="7">
        <v>1013036</v>
      </c>
      <c r="L47" s="7"/>
      <c r="M47" s="7"/>
    </row>
    <row r="48" spans="1:13" ht="12.75">
      <c r="A48" s="253" t="s">
        <v>221</v>
      </c>
      <c r="B48" s="254"/>
      <c r="C48" s="254"/>
      <c r="D48" s="254"/>
      <c r="E48" s="254"/>
      <c r="F48" s="254"/>
      <c r="G48" s="254"/>
      <c r="H48" s="255"/>
      <c r="I48" s="1">
        <v>152</v>
      </c>
      <c r="J48" s="52">
        <f>J44-J47</f>
        <v>966439</v>
      </c>
      <c r="K48" s="52">
        <f>K44-K47</f>
        <v>-3412131</v>
      </c>
      <c r="L48" s="52">
        <f>L44-L47</f>
        <v>-19795702</v>
      </c>
      <c r="M48" s="52">
        <f>M44-M47</f>
        <v>-20204455</v>
      </c>
    </row>
    <row r="49" spans="1:13" ht="12.75">
      <c r="A49" s="230" t="s">
        <v>181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>
        <f>IF(J48&gt;0,J48,0)</f>
        <v>966439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64" t="s">
        <v>205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7">
        <f>IF(J48&lt;0,-J48,0)</f>
        <v>0</v>
      </c>
      <c r="K50" s="57">
        <f>IF(K48&lt;0,-K48,0)</f>
        <v>3412131</v>
      </c>
      <c r="L50" s="57">
        <f>IF(L48&lt;0,-L48,0)</f>
        <v>19795702</v>
      </c>
      <c r="M50" s="57">
        <f>IF(M48&lt;0,-M48,0)</f>
        <v>20204455</v>
      </c>
    </row>
    <row r="51" spans="1:13" ht="12.75" customHeight="1">
      <c r="A51" s="227" t="s">
        <v>294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63"/>
    </row>
    <row r="52" spans="1:13" ht="12.75" customHeight="1">
      <c r="A52" s="204" t="s">
        <v>177</v>
      </c>
      <c r="B52" s="205"/>
      <c r="C52" s="205"/>
      <c r="D52" s="205"/>
      <c r="E52" s="205"/>
      <c r="F52" s="205"/>
      <c r="G52" s="205"/>
      <c r="H52" s="205"/>
      <c r="I52" s="53"/>
      <c r="J52" s="53"/>
      <c r="K52" s="53"/>
      <c r="L52" s="53"/>
      <c r="M52" s="137"/>
    </row>
    <row r="53" spans="1:13" ht="12.75">
      <c r="A53" s="260" t="s">
        <v>219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220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27" t="s">
        <v>179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63"/>
    </row>
    <row r="56" spans="1:13" ht="12.75">
      <c r="A56" s="204" t="s">
        <v>193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J48</f>
        <v>966439</v>
      </c>
      <c r="K56" s="6">
        <f>K48</f>
        <v>-3412131</v>
      </c>
      <c r="L56" s="6">
        <f>L48</f>
        <v>-19795702</v>
      </c>
      <c r="M56" s="6">
        <f>M48</f>
        <v>-20204455</v>
      </c>
    </row>
    <row r="57" spans="1:13" ht="12.75">
      <c r="A57" s="253" t="s">
        <v>206</v>
      </c>
      <c r="B57" s="254"/>
      <c r="C57" s="254"/>
      <c r="D57" s="254"/>
      <c r="E57" s="254"/>
      <c r="F57" s="254"/>
      <c r="G57" s="254"/>
      <c r="H57" s="25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7" t="s">
        <v>213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 ht="12.75">
      <c r="A59" s="257" t="s">
        <v>214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/>
      <c r="K59" s="7"/>
      <c r="L59" s="7"/>
      <c r="M59" s="7"/>
    </row>
    <row r="60" spans="1:13" ht="12.75">
      <c r="A60" s="257" t="s">
        <v>35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</row>
    <row r="61" spans="1:13" ht="12.75">
      <c r="A61" s="257" t="s">
        <v>215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</row>
    <row r="62" spans="1:13" ht="12.75">
      <c r="A62" s="257" t="s">
        <v>216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</row>
    <row r="63" spans="1:13" ht="12.75">
      <c r="A63" s="257" t="s">
        <v>217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</row>
    <row r="64" spans="1:13" ht="12.75">
      <c r="A64" s="257" t="s">
        <v>218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</row>
    <row r="65" spans="1:13" ht="12.75">
      <c r="A65" s="257" t="s">
        <v>207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</row>
    <row r="66" spans="1:13" ht="12.75">
      <c r="A66" s="257" t="s">
        <v>182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3" t="s">
        <v>183</v>
      </c>
      <c r="B67" s="254"/>
      <c r="C67" s="254"/>
      <c r="D67" s="254"/>
      <c r="E67" s="254"/>
      <c r="F67" s="254"/>
      <c r="G67" s="254"/>
      <c r="H67" s="255"/>
      <c r="I67" s="1">
        <v>168</v>
      </c>
      <c r="J67" s="57">
        <f>J56+J66</f>
        <v>966439</v>
      </c>
      <c r="K67" s="57">
        <f>K56+K66</f>
        <v>-3412131</v>
      </c>
      <c r="L67" s="57">
        <f>L56+L66</f>
        <v>-19795702</v>
      </c>
      <c r="M67" s="57">
        <f>M56+M66</f>
        <v>-20204455</v>
      </c>
    </row>
    <row r="68" spans="1:13" ht="12.75" customHeight="1">
      <c r="A68" s="271" t="s">
        <v>295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3"/>
    </row>
    <row r="69" spans="1:13" ht="12.75" customHeight="1">
      <c r="A69" s="274" t="s">
        <v>178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>
      <c r="A70" s="260" t="s">
        <v>219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68" t="s">
        <v>220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J16:M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120" zoomScaleSheetLayoutView="120" zoomScalePageLayoutView="0" workbookViewId="0" topLeftCell="A16">
      <selection activeCell="C57" sqref="C57:H57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6384" width="9.140625" style="51" customWidth="1"/>
  </cols>
  <sheetData>
    <row r="1" spans="1:11" ht="12.75" customHeight="1">
      <c r="A1" s="280" t="s">
        <v>154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312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2">
        <v>2</v>
      </c>
      <c r="J5" s="63" t="s">
        <v>265</v>
      </c>
      <c r="K5" s="63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30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1979475</v>
      </c>
      <c r="K7" s="7">
        <v>-19795702</v>
      </c>
    </row>
    <row r="8" spans="1:11" ht="12.75">
      <c r="A8" s="218" t="s">
        <v>31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18251408</v>
      </c>
      <c r="K8" s="7">
        <v>17125407</v>
      </c>
    </row>
    <row r="9" spans="1:11" ht="12.75">
      <c r="A9" s="218" t="s">
        <v>32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10029948</v>
      </c>
      <c r="K9" s="7"/>
    </row>
    <row r="10" spans="1:11" ht="12.75">
      <c r="A10" s="218" t="s">
        <v>33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2409241</v>
      </c>
      <c r="K10" s="7">
        <v>17828632</v>
      </c>
    </row>
    <row r="11" spans="1:11" ht="12.75">
      <c r="A11" s="218" t="s">
        <v>34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>
        <v>34135468</v>
      </c>
    </row>
    <row r="12" spans="1:11" ht="12.75">
      <c r="A12" s="218" t="s">
        <v>41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53" t="s">
        <v>147</v>
      </c>
      <c r="B13" s="254"/>
      <c r="C13" s="254"/>
      <c r="D13" s="254"/>
      <c r="E13" s="254"/>
      <c r="F13" s="254"/>
      <c r="G13" s="254"/>
      <c r="H13" s="254"/>
      <c r="I13" s="1">
        <v>7</v>
      </c>
      <c r="J13" s="58">
        <f>SUM(J7:J12)</f>
        <v>32670072</v>
      </c>
      <c r="K13" s="58">
        <f>SUM(K7:K12)</f>
        <v>49293805</v>
      </c>
    </row>
    <row r="14" spans="1:11" ht="12.75">
      <c r="A14" s="218" t="s">
        <v>42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>
        <v>46143586</v>
      </c>
    </row>
    <row r="15" spans="1:11" ht="12.75">
      <c r="A15" s="218" t="s">
        <v>43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44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4740656</v>
      </c>
      <c r="K16" s="7"/>
    </row>
    <row r="17" spans="1:11" ht="12.75">
      <c r="A17" s="218" t="s">
        <v>45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1013036</v>
      </c>
      <c r="K17" s="7"/>
    </row>
    <row r="18" spans="1:11" ht="12.75">
      <c r="A18" s="253" t="s">
        <v>148</v>
      </c>
      <c r="B18" s="254"/>
      <c r="C18" s="254"/>
      <c r="D18" s="254"/>
      <c r="E18" s="254"/>
      <c r="F18" s="254"/>
      <c r="G18" s="254"/>
      <c r="H18" s="254"/>
      <c r="I18" s="1">
        <v>12</v>
      </c>
      <c r="J18" s="58">
        <v>5753692</v>
      </c>
      <c r="K18" s="52">
        <f>SUM(K14:K17)</f>
        <v>46143586</v>
      </c>
    </row>
    <row r="19" spans="1:11" ht="12.75">
      <c r="A19" s="253" t="s">
        <v>26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IF(J13&gt;J18,J13-J18,0)</f>
        <v>26916380</v>
      </c>
      <c r="K19" s="52">
        <f>IF(K13&gt;K18,K13-K18,0)</f>
        <v>3150219</v>
      </c>
    </row>
    <row r="20" spans="1:11" ht="12.75">
      <c r="A20" s="253" t="s">
        <v>27</v>
      </c>
      <c r="B20" s="254"/>
      <c r="C20" s="254"/>
      <c r="D20" s="254"/>
      <c r="E20" s="254"/>
      <c r="F20" s="254"/>
      <c r="G20" s="254"/>
      <c r="H20" s="254"/>
      <c r="I20" s="1">
        <v>14</v>
      </c>
      <c r="J20" s="58">
        <f>IF(J18&gt;J13,J18-J13,0)</f>
        <v>0</v>
      </c>
      <c r="K20" s="52">
        <f>IF(K18&gt;K13,K18-K13,0)</f>
        <v>0</v>
      </c>
    </row>
    <row r="21" spans="1:11" ht="12.75">
      <c r="A21" s="227" t="s">
        <v>149</v>
      </c>
      <c r="B21" s="238"/>
      <c r="C21" s="238"/>
      <c r="D21" s="238"/>
      <c r="E21" s="238"/>
      <c r="F21" s="238"/>
      <c r="G21" s="238"/>
      <c r="H21" s="238"/>
      <c r="I21" s="284"/>
      <c r="J21" s="284"/>
      <c r="K21" s="285"/>
    </row>
    <row r="22" spans="1:11" ht="12.75">
      <c r="A22" s="218" t="s">
        <v>168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9056772</v>
      </c>
      <c r="K22" s="7">
        <v>1320797</v>
      </c>
    </row>
    <row r="23" spans="1:11" ht="12.75">
      <c r="A23" s="218" t="s">
        <v>169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170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171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172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>
        <v>4532606</v>
      </c>
    </row>
    <row r="27" spans="1:11" ht="12.75">
      <c r="A27" s="253" t="s">
        <v>158</v>
      </c>
      <c r="B27" s="254"/>
      <c r="C27" s="254"/>
      <c r="D27" s="254"/>
      <c r="E27" s="254"/>
      <c r="F27" s="254"/>
      <c r="G27" s="254"/>
      <c r="H27" s="254"/>
      <c r="I27" s="1">
        <v>20</v>
      </c>
      <c r="J27" s="58">
        <f>SUM(J22:J26)</f>
        <v>9056772</v>
      </c>
      <c r="K27" s="52">
        <f>SUM(K22:K26)</f>
        <v>5853403</v>
      </c>
    </row>
    <row r="28" spans="1:11" ht="12.75">
      <c r="A28" s="218" t="s">
        <v>105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7236001</v>
      </c>
      <c r="K28" s="7">
        <v>10201725</v>
      </c>
    </row>
    <row r="29" spans="1:11" ht="12.75">
      <c r="A29" s="218" t="s">
        <v>106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10620292</v>
      </c>
      <c r="K30" s="7"/>
    </row>
    <row r="31" spans="1:11" ht="12.75">
      <c r="A31" s="253" t="s">
        <v>5</v>
      </c>
      <c r="B31" s="254"/>
      <c r="C31" s="254"/>
      <c r="D31" s="254"/>
      <c r="E31" s="254"/>
      <c r="F31" s="254"/>
      <c r="G31" s="254"/>
      <c r="H31" s="254"/>
      <c r="I31" s="1">
        <v>24</v>
      </c>
      <c r="J31" s="58">
        <f>SUM(J28:J30)</f>
        <v>17856293</v>
      </c>
      <c r="K31" s="52">
        <f>SUM(K28:K30)</f>
        <v>10201725</v>
      </c>
    </row>
    <row r="32" spans="1:11" ht="12.75">
      <c r="A32" s="253" t="s">
        <v>28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IF(J27&gt;J31,J27-J31,0)</f>
        <v>0</v>
      </c>
      <c r="K32" s="52">
        <f>IF(K27&gt;K31,K27-K31,0)</f>
        <v>0</v>
      </c>
    </row>
    <row r="33" spans="1:11" ht="12.75">
      <c r="A33" s="253" t="s">
        <v>29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IF(J31&gt;J27,J31-J27,0)</f>
        <v>8799521</v>
      </c>
      <c r="K33" s="52">
        <f>IF(K31&gt;K27,K31-K27,0)</f>
        <v>4348322</v>
      </c>
    </row>
    <row r="34" spans="1:11" ht="12.75">
      <c r="A34" s="227" t="s">
        <v>150</v>
      </c>
      <c r="B34" s="238"/>
      <c r="C34" s="238"/>
      <c r="D34" s="238"/>
      <c r="E34" s="238"/>
      <c r="F34" s="238"/>
      <c r="G34" s="238"/>
      <c r="H34" s="238"/>
      <c r="I34" s="284"/>
      <c r="J34" s="284"/>
      <c r="K34" s="285"/>
    </row>
    <row r="35" spans="1:11" ht="12.75">
      <c r="A35" s="218" t="s">
        <v>164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19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>
        <v>12548547</v>
      </c>
    </row>
    <row r="37" spans="1:11" ht="12.75">
      <c r="A37" s="218" t="s">
        <v>20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53" t="s">
        <v>58</v>
      </c>
      <c r="B38" s="254"/>
      <c r="C38" s="254"/>
      <c r="D38" s="254"/>
      <c r="E38" s="254"/>
      <c r="F38" s="254"/>
      <c r="G38" s="254"/>
      <c r="H38" s="254"/>
      <c r="I38" s="1">
        <v>30</v>
      </c>
      <c r="J38" s="58">
        <f>SUM(J35:J37)</f>
        <v>0</v>
      </c>
      <c r="K38" s="52">
        <f>SUM(K35:K37)</f>
        <v>12548547</v>
      </c>
    </row>
    <row r="39" spans="1:11" ht="12.75">
      <c r="A39" s="218" t="s">
        <v>21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19135000</v>
      </c>
      <c r="K39" s="7"/>
    </row>
    <row r="40" spans="1:11" ht="12.75">
      <c r="A40" s="218" t="s">
        <v>22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>
        <v>10879885</v>
      </c>
    </row>
    <row r="42" spans="1:11" ht="12.75">
      <c r="A42" s="218" t="s">
        <v>24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53" t="s">
        <v>59</v>
      </c>
      <c r="B44" s="254"/>
      <c r="C44" s="254"/>
      <c r="D44" s="254"/>
      <c r="E44" s="254"/>
      <c r="F44" s="254"/>
      <c r="G44" s="254"/>
      <c r="H44" s="254"/>
      <c r="I44" s="1">
        <v>36</v>
      </c>
      <c r="J44" s="58">
        <f>SUM(J39:J43)</f>
        <v>19135000</v>
      </c>
      <c r="K44" s="52">
        <f>SUM(K39:K43)</f>
        <v>10879885</v>
      </c>
    </row>
    <row r="45" spans="1:11" ht="12.75">
      <c r="A45" s="253" t="s">
        <v>15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IF(J38&gt;J44,J38-J44,0)</f>
        <v>0</v>
      </c>
      <c r="K45" s="52">
        <f>IF(K38&gt;K44,K38-K44,0)</f>
        <v>1668662</v>
      </c>
    </row>
    <row r="46" spans="1:11" ht="12.75">
      <c r="A46" s="253" t="s">
        <v>16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IF(J44&gt;J38,J44-J38,0)</f>
        <v>19135000</v>
      </c>
      <c r="K46" s="52">
        <f>IF(K44&gt;K38,K44-K38,0)</f>
        <v>0</v>
      </c>
    </row>
    <row r="47" spans="1:11" ht="12.75">
      <c r="A47" s="218" t="s">
        <v>60</v>
      </c>
      <c r="B47" s="219"/>
      <c r="C47" s="219"/>
      <c r="D47" s="219"/>
      <c r="E47" s="219"/>
      <c r="F47" s="219"/>
      <c r="G47" s="219"/>
      <c r="H47" s="219"/>
      <c r="I47" s="1">
        <v>39</v>
      </c>
      <c r="J47" s="58">
        <f>IF(J19-J20+J32-J33+J45-J46&gt;0,J19-J20+J32-J33+J45-J46,0)</f>
        <v>0</v>
      </c>
      <c r="K47" s="52">
        <f>IF(K19-K20+K32-K33+K45-K46&gt;0,K19-K20+K32-K33+K45-K46,0)</f>
        <v>470559</v>
      </c>
    </row>
    <row r="48" spans="1:11" ht="12.75">
      <c r="A48" s="218" t="s">
        <v>61</v>
      </c>
      <c r="B48" s="219"/>
      <c r="C48" s="219"/>
      <c r="D48" s="219"/>
      <c r="E48" s="219"/>
      <c r="F48" s="219"/>
      <c r="G48" s="219"/>
      <c r="H48" s="219"/>
      <c r="I48" s="1">
        <v>40</v>
      </c>
      <c r="J48" s="58">
        <f>IF(J20-J19+J33-J32+J46-J45&gt;0,J20-J19+J33-J32+J46-J45,0)</f>
        <v>1018141</v>
      </c>
      <c r="K48" s="52">
        <f>IF(K20-K19+K33-K32+K46-K45&gt;0,K20-K19+K33-K32+K46-K45,0)</f>
        <v>0</v>
      </c>
    </row>
    <row r="49" spans="1:11" ht="12.75">
      <c r="A49" s="218" t="s">
        <v>151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1550100</v>
      </c>
      <c r="K49" s="7">
        <v>531959</v>
      </c>
    </row>
    <row r="50" spans="1:11" ht="12.75">
      <c r="A50" s="218" t="s">
        <v>165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>
        <v>470559</v>
      </c>
    </row>
    <row r="51" spans="1:11" ht="12.75">
      <c r="A51" s="218" t="s">
        <v>166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1018141</v>
      </c>
      <c r="K51" s="7"/>
    </row>
    <row r="52" spans="1:11" ht="12.75">
      <c r="A52" s="243" t="s">
        <v>167</v>
      </c>
      <c r="B52" s="244"/>
      <c r="C52" s="244"/>
      <c r="D52" s="244"/>
      <c r="E52" s="244"/>
      <c r="F52" s="244"/>
      <c r="G52" s="244"/>
      <c r="H52" s="244"/>
      <c r="I52" s="4">
        <v>44</v>
      </c>
      <c r="J52" s="59">
        <f>J49+J50-J51</f>
        <v>531959</v>
      </c>
      <c r="K52" s="57">
        <f>K49+K50-K51</f>
        <v>1002518</v>
      </c>
    </row>
    <row r="56" ht="12.75">
      <c r="C56" s="51" t="s">
        <v>344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8:K20 J13:K13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  <ignoredError sqref="K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110" zoomScaleSheetLayoutView="110" zoomScalePageLayoutView="0" workbookViewId="0" topLeftCell="A1">
      <selection activeCell="C57" sqref="C57:H5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186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6">
        <v>2</v>
      </c>
      <c r="J5" s="67" t="s">
        <v>265</v>
      </c>
      <c r="K5" s="67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188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109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53" t="s">
        <v>187</v>
      </c>
      <c r="B12" s="254"/>
      <c r="C12" s="254"/>
      <c r="D12" s="254"/>
      <c r="E12" s="254"/>
      <c r="F12" s="254"/>
      <c r="G12" s="254"/>
      <c r="H12" s="254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8" t="s">
        <v>113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115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116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117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118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53" t="s">
        <v>37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3" t="s">
        <v>98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91" t="s">
        <v>99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27" t="s">
        <v>149</v>
      </c>
      <c r="B22" s="238"/>
      <c r="C22" s="238"/>
      <c r="D22" s="238"/>
      <c r="E22" s="238"/>
      <c r="F22" s="238"/>
      <c r="G22" s="238"/>
      <c r="H22" s="238"/>
      <c r="I22" s="284"/>
      <c r="J22" s="284"/>
      <c r="K22" s="285"/>
    </row>
    <row r="23" spans="1:11" ht="12.75">
      <c r="A23" s="218" t="s">
        <v>155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156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303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304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157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53" t="s">
        <v>104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53" t="s">
        <v>38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3" t="s">
        <v>100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3" t="s">
        <v>101</v>
      </c>
      <c r="B34" s="254"/>
      <c r="C34" s="254"/>
      <c r="D34" s="254"/>
      <c r="E34" s="254"/>
      <c r="F34" s="254"/>
      <c r="G34" s="254"/>
      <c r="H34" s="254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27" t="s">
        <v>150</v>
      </c>
      <c r="B35" s="238"/>
      <c r="C35" s="238"/>
      <c r="D35" s="238"/>
      <c r="E35" s="238"/>
      <c r="F35" s="238"/>
      <c r="G35" s="238"/>
      <c r="H35" s="238"/>
      <c r="I35" s="284">
        <v>0</v>
      </c>
      <c r="J35" s="284"/>
      <c r="K35" s="285"/>
    </row>
    <row r="36" spans="1:11" ht="12.75">
      <c r="A36" s="218" t="s">
        <v>164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19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53" t="s">
        <v>39</v>
      </c>
      <c r="B39" s="254"/>
      <c r="C39" s="254"/>
      <c r="D39" s="254"/>
      <c r="E39" s="254"/>
      <c r="F39" s="254"/>
      <c r="G39" s="254"/>
      <c r="H39" s="254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8" t="s">
        <v>21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25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53" t="s">
        <v>138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3" t="s">
        <v>152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3" t="s">
        <v>153</v>
      </c>
      <c r="B47" s="254"/>
      <c r="C47" s="254"/>
      <c r="D47" s="254"/>
      <c r="E47" s="254"/>
      <c r="F47" s="254"/>
      <c r="G47" s="254"/>
      <c r="H47" s="254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3" t="s">
        <v>139</v>
      </c>
      <c r="B48" s="254"/>
      <c r="C48" s="254"/>
      <c r="D48" s="254"/>
      <c r="E48" s="254"/>
      <c r="F48" s="254"/>
      <c r="G48" s="254"/>
      <c r="H48" s="254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3" t="s">
        <v>13</v>
      </c>
      <c r="B49" s="254"/>
      <c r="C49" s="254"/>
      <c r="D49" s="254"/>
      <c r="E49" s="254"/>
      <c r="F49" s="254"/>
      <c r="G49" s="254"/>
      <c r="H49" s="254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3" t="s">
        <v>151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/>
      <c r="K50" s="7"/>
    </row>
    <row r="51" spans="1:11" ht="12.75">
      <c r="A51" s="253" t="s">
        <v>165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/>
      <c r="K51" s="7"/>
    </row>
    <row r="52" spans="1:11" ht="12.75">
      <c r="A52" s="253" t="s">
        <v>166</v>
      </c>
      <c r="B52" s="254"/>
      <c r="C52" s="254"/>
      <c r="D52" s="254"/>
      <c r="E52" s="254"/>
      <c r="F52" s="254"/>
      <c r="G52" s="254"/>
      <c r="H52" s="254"/>
      <c r="I52" s="1">
        <v>44</v>
      </c>
      <c r="J52" s="5"/>
      <c r="K52" s="7"/>
    </row>
    <row r="53" spans="1:11" ht="12.75">
      <c r="A53" s="291" t="s">
        <v>167</v>
      </c>
      <c r="B53" s="294"/>
      <c r="C53" s="294"/>
      <c r="D53" s="294"/>
      <c r="E53" s="294"/>
      <c r="F53" s="294"/>
      <c r="G53" s="294"/>
      <c r="H53" s="294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6" ht="12.75">
      <c r="C56" s="51" t="s">
        <v>344</v>
      </c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125" zoomScaleSheetLayoutView="125" zoomScalePageLayoutView="0" workbookViewId="0" topLeftCell="A1">
      <selection activeCell="C57" sqref="C57:H57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01" t="s">
        <v>263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9"/>
    </row>
    <row r="2" spans="1:12" ht="15.75">
      <c r="A2" s="41"/>
      <c r="B2" s="68"/>
      <c r="C2" s="311" t="s">
        <v>264</v>
      </c>
      <c r="D2" s="311"/>
      <c r="E2" s="71">
        <v>40909</v>
      </c>
      <c r="F2" s="42" t="s">
        <v>232</v>
      </c>
      <c r="G2" s="312">
        <v>41274</v>
      </c>
      <c r="H2" s="313"/>
      <c r="I2" s="68"/>
      <c r="J2" s="68"/>
      <c r="K2" s="68"/>
      <c r="L2" s="72"/>
    </row>
    <row r="3" spans="1:11" ht="23.25">
      <c r="A3" s="314" t="s">
        <v>49</v>
      </c>
      <c r="B3" s="314"/>
      <c r="C3" s="314"/>
      <c r="D3" s="314"/>
      <c r="E3" s="314"/>
      <c r="F3" s="314"/>
      <c r="G3" s="314"/>
      <c r="H3" s="314"/>
      <c r="I3" s="75" t="s">
        <v>287</v>
      </c>
      <c r="J3" s="76" t="s">
        <v>140</v>
      </c>
      <c r="K3" s="76" t="s">
        <v>141</v>
      </c>
    </row>
    <row r="4" spans="1:11" s="121" customFormat="1" ht="12.75">
      <c r="A4" s="315">
        <v>1</v>
      </c>
      <c r="B4" s="315"/>
      <c r="C4" s="315"/>
      <c r="D4" s="315"/>
      <c r="E4" s="315"/>
      <c r="F4" s="315"/>
      <c r="G4" s="315"/>
      <c r="H4" s="315"/>
      <c r="I4" s="136">
        <v>2</v>
      </c>
      <c r="J4" s="135" t="s">
        <v>265</v>
      </c>
      <c r="K4" s="135" t="s">
        <v>266</v>
      </c>
    </row>
    <row r="5" spans="1:11" ht="12.75">
      <c r="A5" s="303" t="s">
        <v>267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286321450</v>
      </c>
      <c r="K5" s="44">
        <v>286321450</v>
      </c>
    </row>
    <row r="6" spans="1:11" ht="12.75">
      <c r="A6" s="303" t="s">
        <v>268</v>
      </c>
      <c r="B6" s="304"/>
      <c r="C6" s="304"/>
      <c r="D6" s="304"/>
      <c r="E6" s="304"/>
      <c r="F6" s="304"/>
      <c r="G6" s="304"/>
      <c r="H6" s="304"/>
      <c r="I6" s="43">
        <v>2</v>
      </c>
      <c r="J6" s="45"/>
      <c r="K6" s="45"/>
    </row>
    <row r="7" spans="1:11" ht="12.75">
      <c r="A7" s="303" t="s">
        <v>269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v>7211255</v>
      </c>
      <c r="K7" s="45">
        <v>7259577</v>
      </c>
    </row>
    <row r="8" spans="1:11" ht="12.75">
      <c r="A8" s="303" t="s">
        <v>270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v>21035603</v>
      </c>
      <c r="K8" s="45">
        <v>11073835</v>
      </c>
    </row>
    <row r="9" spans="1:11" ht="12.75">
      <c r="A9" s="303" t="s">
        <v>271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v>966439</v>
      </c>
      <c r="K9" s="45">
        <v>-19795702</v>
      </c>
    </row>
    <row r="10" spans="1:11" ht="12.75">
      <c r="A10" s="303" t="s">
        <v>272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/>
      <c r="K10" s="45"/>
    </row>
    <row r="11" spans="1:11" ht="12.75">
      <c r="A11" s="303" t="s">
        <v>273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/>
      <c r="K11" s="45"/>
    </row>
    <row r="12" spans="1:11" ht="12.75">
      <c r="A12" s="303" t="s">
        <v>274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/>
      <c r="K12" s="45"/>
    </row>
    <row r="13" spans="1:11" ht="12.75">
      <c r="A13" s="303" t="s">
        <v>275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/>
      <c r="K13" s="45"/>
    </row>
    <row r="14" spans="1:11" ht="12.75">
      <c r="A14" s="305" t="s">
        <v>276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3">
        <f>SUM(J5:J13)</f>
        <v>315534747</v>
      </c>
      <c r="K14" s="73">
        <f>SUM(K5:K13)</f>
        <v>284859160</v>
      </c>
    </row>
    <row r="15" spans="1:11" ht="12.75">
      <c r="A15" s="303" t="s">
        <v>277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/>
      <c r="K15" s="45"/>
    </row>
    <row r="16" spans="1:11" ht="12.75">
      <c r="A16" s="303" t="s">
        <v>278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/>
      <c r="K16" s="45"/>
    </row>
    <row r="17" spans="1:11" ht="12.75">
      <c r="A17" s="303" t="s">
        <v>279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/>
      <c r="K17" s="45"/>
    </row>
    <row r="18" spans="1:11" ht="12.75">
      <c r="A18" s="303" t="s">
        <v>280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/>
      <c r="K18" s="45"/>
    </row>
    <row r="19" spans="1:11" ht="12.75">
      <c r="A19" s="303" t="s">
        <v>281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/>
      <c r="K19" s="45"/>
    </row>
    <row r="20" spans="1:11" ht="12.75">
      <c r="A20" s="303" t="s">
        <v>282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/>
      <c r="K20" s="45"/>
    </row>
    <row r="21" spans="1:11" ht="12.75">
      <c r="A21" s="305" t="s">
        <v>283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284</v>
      </c>
      <c r="B23" s="296"/>
      <c r="C23" s="296"/>
      <c r="D23" s="296"/>
      <c r="E23" s="296"/>
      <c r="F23" s="296"/>
      <c r="G23" s="296"/>
      <c r="H23" s="296"/>
      <c r="I23" s="46">
        <v>18</v>
      </c>
      <c r="J23" s="44"/>
      <c r="K23" s="44"/>
    </row>
    <row r="24" spans="1:11" ht="17.25" customHeight="1">
      <c r="A24" s="297" t="s">
        <v>285</v>
      </c>
      <c r="B24" s="298"/>
      <c r="C24" s="298"/>
      <c r="D24" s="298"/>
      <c r="E24" s="298"/>
      <c r="F24" s="298"/>
      <c r="G24" s="298"/>
      <c r="H24" s="298"/>
      <c r="I24" s="47">
        <v>19</v>
      </c>
      <c r="J24" s="74"/>
      <c r="K24" s="74"/>
    </row>
    <row r="25" spans="1:11" ht="30" customHeight="1">
      <c r="A25" s="299" t="s">
        <v>286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  <row r="56" ht="12.75">
      <c r="C56" s="70" t="s">
        <v>344</v>
      </c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2013-04-03T07:05:32Z</cp:lastPrinted>
  <dcterms:created xsi:type="dcterms:W3CDTF">2008-10-17T11:51:54Z</dcterms:created>
  <dcterms:modified xsi:type="dcterms:W3CDTF">2013-04-03T07:10:20Z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