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<sst xmlns="http://schemas.openxmlformats.org/spreadsheetml/2006/main" count="395" uniqueCount="342">
  <si>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</si>
  <si>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</si>
  <si>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</si>
  <si>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</si>
  <si>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</si>
  <si>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</si>
  <si>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</si>
  <si>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</si>
  <si>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</si>
  <si>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</si>
  <si>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</si>
  <si>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</si>
  <si>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</si>
  <si>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</si>
  <si>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</si>
  <si>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</si>
  <si>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</si>
  <si>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</si>
  <si>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</si>
  <si>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</si>
  <si>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</si>
  <si>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</si>
  <si>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</si>
  <si>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</si>
  <si>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</si>
  <si>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</si>
  <si>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</si>
  <si>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</si>
  <si>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</si>
  <si>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</si>
  <si>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</si>
  <si>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</si>
  <si>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</si>
  <si>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</si>
  <si>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</si>
  <si>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</si>
  <si>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</si>
  <si>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</si>
  <si>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</si>
  <si>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</si>
  <si>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</si>
  <si>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</si>
  <si>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</si>
  <si>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</si>
  <si>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</si>
  <si>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</si>
  <si>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</si>
  <si>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</si>
  <si>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</si>
  <si>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</si>
  <si>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</si>
  <si>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</si>
  <si>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</si>
  <si>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</si>
  <si>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</si>
  <si>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</si>
  <si>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</si>
  <si>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</si>
  <si>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</si>
  <si>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</si>
  <si>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</si>
  <si>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</si>
  <si>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</si>
  <si>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</si>
  <si>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</si>
  <si>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</si>
  <si>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</si>
  <si>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</si>
  <si>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</si>
  <si>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</si>
  <si>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</si>
  <si>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</si>
  <si>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</si>
  <si>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</si>
  <si>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</si>
  <si>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</si>
  <si>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</si>
  <si>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</si>
  <si>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</si>
  <si>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</si>
  <si>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</si>
  <si>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</si>
  <si>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</si>
  <si>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</si>
  <si>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</si>
  <si>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</si>
  <si>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</si>
  <si>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</si>
  <si>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</si>
  <si>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</si>
  <si>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</si>
  <si>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</si>
  <si>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</si>
  <si>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</si>
  <si>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</si>
  <si>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</si>
  <si>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</si>
  <si>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</si>
  <si>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</si>
  <si>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</si>
  <si>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</si>
  <si>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</si>
  <si>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</si>
  <si>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</si>
  <si>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</si>
  <si>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</si>
  <si>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</si>
  <si>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</si>
  <si>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</si>
  <si>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</si>
  <si>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</si>
  <si>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</si>
  <si>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</si>
  <si>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</si>
  <si>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</si>
  <si>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</si>
  <si>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</si>
  <si>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</si>
  <si>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</si>
  <si>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</si>
  <si>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</si>
  <si>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</si>
  <si>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</si>
  <si>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</si>
  <si>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</si>
  <si>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</si>
  <si>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</si>
  <si>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</si>
  <si>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</si>
  <si>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</si>
  <si>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</si>
  <si>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</si>
  <si>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</si>
  <si>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</si>
  <si>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</si>
  <si>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</si>
  <si>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</si>
  <si>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</si>
  <si>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</si>
  <si>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</si>
  <si>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</si>
  <si>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</si>
  <si>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</si>
  <si>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</si>
  <si>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</si>
  <si>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</si>
  <si>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</si>
  <si>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</si>
  <si>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</si>
  <si>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</si>
  <si>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</si>
  <si>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</si>
  <si>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</si>
  <si>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</si>
  <si>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</si>
  <si>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</si>
  <si>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</si>
  <si>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</si>
  <si>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</si>
  <si>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</si>
  <si>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</si>
  <si>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</si>
  <si>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</si>
  <si>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</si>
  <si>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</si>
  <si>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</si>
  <si>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</si>
  <si>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</si>
  <si>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</si>
  <si>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</si>
  <si>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</si>
  <si>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</si>
  <si>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</si>
  <si>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</si>
  <si>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</si>
  <si>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</si>
  <si>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</si>
  <si>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</si>
  <si>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</si>
  <si>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</si>
  <si>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</si>
  <si>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</si>
  <si>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</si>
  <si>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</si>
  <si>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</si>
  <si>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</si>
  <si>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</si>
  <si>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</si>
  <si>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</si>
  <si>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</si>
  <si>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</si>
  <si>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</si>
  <si>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</si>
  <si>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</si>
  <si>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</si>
  <si>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</si>
  <si>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</si>
  <si>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</si>
  <si>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</si>
  <si>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</si>
  <si>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</si>
  <si>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</si>
  <si>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</si>
  <si>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</si>
  <si>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</si>
  <si>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</si>
  <si>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</si>
  <si>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</si>
  <si>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</si>
  <si>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</si>
  <si>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</si>
  <si>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</si>
  <si>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</si>
  <si>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</si>
  <si>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</si>
  <si>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</si>
  <si>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</si>
  <si>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</si>
  <si>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</si>
  <si>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</si>
  <si>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</si>
  <si>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</si>
  <si>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</si>
  <si>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</si>
  <si>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</si>
  <si>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</si>
  <si>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</si>
  <si>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</si>
  <si>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</si>
  <si>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</si>
  <si>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</si>
  <si>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</si>
  <si>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</si>
  <si>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</si>
  <si>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</si>
  <si>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</si>
  <si>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</si>
  <si>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</si>
  <si>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</si>
  <si>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</si>
  <si>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</si>
  <si>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</si>
  <si>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</si>
  <si>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</si>
  <si>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</si>
  <si>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</si>
  <si>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</si>
  <si>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</si>
  <si>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</si>
  <si>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</si>
  <si>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</si>
  <si>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</si>
  <si>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</si>
  <si>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</si>
  <si>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</si>
  <si>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</si>
  <si>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</si>
  <si>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</si>
  <si>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</si>
  <si>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</si>
  <si>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</si>
  <si>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</si>
  <si>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</si>
  <si>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</si>
  <si>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</si>
  <si>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</si>
  <si>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</si>
  <si>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</si>
  <si>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</si>
  <si>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</si>
  <si>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</si>
  <si>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</si>
  <si>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</si>
  <si>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</si>
  <si>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</si>
  <si>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</si>
  <si>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</si>
  <si>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</si>
  <si>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</si>
  <si>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</si>
  <si>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</si>
  <si>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</si>
  <si>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</si>
  <si>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</si>
  <si>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</si>
  <si>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</si>
  <si>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</si>
  <si>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</si>
  <si>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</si>
  <si>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</si>
  <si>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</si>
  <si>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</si>
  <si>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</si>
  <si>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</si>
  <si>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</si>
  <si>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</si>
  <si>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</si>
  <si>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</si>
  <si>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</si>
  <si>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</si>
  <si>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</si>
  <si>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</si>
  <si>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</si>
  <si>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</si>
  <si>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</si>
  <si>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</si>
  <si>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</si>
  <si>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</si>
  <si>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</si>
  <si>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</si>
  <si>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</si>
  <si>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</si>
  <si>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</si>
  <si>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</si>
  <si>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</si>
  <si>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</si>
  <si>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</si>
  <si>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</si>
  <si>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</si>
  <si>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</si>
  <si>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</si>
  <si>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</si>
  <si>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</si>
  <si>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</si>
  <si>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</si>
  <si>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</si>
  <si>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www.kutjevo.com</t>
  </si>
  <si>
    <t>NE</t>
  </si>
  <si>
    <t>RAZUMOVIĆ MILAN</t>
  </si>
  <si>
    <t>034255002</t>
  </si>
  <si>
    <t>034255026</t>
  </si>
  <si>
    <t>milan.razumovic@kutjevo.com</t>
  </si>
  <si>
    <t>MATAIĆ NATALIJA</t>
  </si>
  <si>
    <t>kutjevo@kutjevo.com</t>
  </si>
  <si>
    <t>stanje na dan 31.12.2011.</t>
  </si>
  <si>
    <t>Obveznik: KUTJEVO d.d., nekonsolidirano, nerevidirano</t>
  </si>
  <si>
    <t>u razdoblju 01.01.2011. do 31.12.2011.</t>
  </si>
  <si>
    <t>03326411</t>
  </si>
  <si>
    <t>050017312</t>
  </si>
  <si>
    <t>21918659912</t>
  </si>
  <si>
    <t>POŽEŠKO-SLAVONSKA</t>
  </si>
  <si>
    <t>0111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</si>
</sst>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tjevo.com/" TargetMode="External" /><Relationship Id="rId2" Type="http://schemas.openxmlformats.org/officeDocument/2006/relationships/hyperlink" Target="mailto:milan.razumovic@kutjevo.com" TargetMode="External" /><Relationship Id="rId3" Type="http://schemas.openxmlformats.org/officeDocument/2006/relationships/hyperlink" Target="mailto:kutjevo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40544</v>
      </c>
      <c r="F2" s="12"/>
      <c r="G2" s="13" t="s">
        <v>250</v>
      </c>
      <c r="H2" s="120">
        <v>40908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337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338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339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323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34340</v>
      </c>
      <c r="D14" s="147"/>
      <c r="E14" s="16"/>
      <c r="F14" s="143" t="s">
        <v>324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325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333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326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221</v>
      </c>
      <c r="D22" s="143" t="s">
        <v>324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11</v>
      </c>
      <c r="D24" s="143" t="s">
        <v>340</v>
      </c>
      <c r="E24" s="151"/>
      <c r="F24" s="151"/>
      <c r="G24" s="152"/>
      <c r="H24" s="51" t="s">
        <v>261</v>
      </c>
      <c r="I24" s="122">
        <v>744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327</v>
      </c>
      <c r="D26" s="25"/>
      <c r="E26" s="33"/>
      <c r="F26" s="24"/>
      <c r="G26" s="154" t="s">
        <v>263</v>
      </c>
      <c r="H26" s="140"/>
      <c r="I26" s="124" t="s">
        <v>341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8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28" t="s">
        <v>268</v>
      </c>
      <c r="B46" s="178"/>
      <c r="C46" s="143" t="s">
        <v>328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8"/>
      <c r="C48" s="179" t="s">
        <v>329</v>
      </c>
      <c r="D48" s="180"/>
      <c r="E48" s="181"/>
      <c r="F48" s="16"/>
      <c r="G48" s="51" t="s">
        <v>271</v>
      </c>
      <c r="H48" s="179" t="s">
        <v>330</v>
      </c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8"/>
      <c r="C50" s="184" t="s">
        <v>331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9" t="s">
        <v>332</v>
      </c>
      <c r="D52" s="180"/>
      <c r="E52" s="180"/>
      <c r="F52" s="180"/>
      <c r="G52" s="180"/>
      <c r="H52" s="180"/>
      <c r="I52" s="145"/>
      <c r="J52" s="10"/>
      <c r="K52" s="10"/>
      <c r="L52" s="10"/>
    </row>
    <row r="53" spans="1:12" ht="12.75">
      <c r="A53" s="108"/>
      <c r="B53" s="20"/>
      <c r="C53" s="174" t="s">
        <v>273</v>
      </c>
      <c r="D53" s="174"/>
      <c r="E53" s="174"/>
      <c r="F53" s="174"/>
      <c r="G53" s="174"/>
      <c r="H53" s="17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utjevo.com"/>
    <hyperlink ref="C50" r:id="rId2" display="milan.razumovic@kutjevo.com"/>
    <hyperlink ref="C18" r:id="rId3" display="kutjevo@kutjevo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33">
      <selection activeCell="K52" sqref="K52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335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334276472</v>
      </c>
      <c r="K8" s="53">
        <f>K9+K16+K26+K35+K39</f>
        <v>322206990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258431532</v>
      </c>
      <c r="K16" s="53">
        <f>SUM(K17:K25)</f>
        <v>238359353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21361508</v>
      </c>
      <c r="K17" s="7">
        <v>21313481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108638403</v>
      </c>
      <c r="K18" s="7">
        <v>100238723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55814990</v>
      </c>
      <c r="K19" s="7">
        <v>38889260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>
        <v>7480593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29781624</v>
      </c>
      <c r="K21" s="7">
        <v>31316848</v>
      </c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42828373</v>
      </c>
      <c r="K23" s="7">
        <v>39115720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6634</v>
      </c>
      <c r="K24" s="7">
        <v>4728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70691034</v>
      </c>
      <c r="K26" s="53">
        <f>SUM(K27:K34)</f>
        <v>70651295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68390363</v>
      </c>
      <c r="K27" s="7">
        <v>68370363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2214126</v>
      </c>
      <c r="K29" s="7">
        <v>2214126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86545</v>
      </c>
      <c r="K32" s="7">
        <v>66806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5153906</v>
      </c>
      <c r="K35" s="53">
        <f>SUM(K36:K38)</f>
        <v>13196342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5153906</v>
      </c>
      <c r="K37" s="7">
        <v>13196342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316946648</v>
      </c>
      <c r="K40" s="53">
        <f>K41+K49+K56+K64</f>
        <v>321472906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190409752</v>
      </c>
      <c r="K41" s="53">
        <f>SUM(K42:K48)</f>
        <v>195150408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10466029</v>
      </c>
      <c r="K42" s="7">
        <v>10902736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134934090</v>
      </c>
      <c r="K43" s="7">
        <v>131317889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32913176</v>
      </c>
      <c r="K44" s="7">
        <v>44209825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12096457</v>
      </c>
      <c r="K45" s="7">
        <v>8719958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119238994</v>
      </c>
      <c r="K49" s="53">
        <f>SUM(K50:K55)</f>
        <v>117425141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4172622</v>
      </c>
      <c r="K50" s="7">
        <v>5811798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97975002</v>
      </c>
      <c r="K51" s="7">
        <v>85587849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253833</v>
      </c>
      <c r="K53" s="7">
        <v>126679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16441842</v>
      </c>
      <c r="K54" s="7">
        <v>25838485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395695</v>
      </c>
      <c r="K55" s="7">
        <v>60330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5747802</v>
      </c>
      <c r="K56" s="53">
        <f>SUM(K57:K63)</f>
        <v>8365398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2100727</v>
      </c>
      <c r="K58" s="7">
        <v>1592388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186321</v>
      </c>
      <c r="K61" s="7">
        <v>380776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1958150</v>
      </c>
      <c r="K62" s="7">
        <v>3743939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1502604</v>
      </c>
      <c r="K63" s="7">
        <v>2648295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1550100</v>
      </c>
      <c r="K64" s="7">
        <v>531959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1564484</v>
      </c>
      <c r="K65" s="7">
        <v>969095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652787604</v>
      </c>
      <c r="K66" s="53">
        <f>K7+K8+K40+K65</f>
        <v>644648991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31085377</v>
      </c>
      <c r="K67" s="8">
        <v>36017013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314568308</v>
      </c>
      <c r="K69" s="54">
        <f>K70+K71+K72+K78+K79+K82+K85</f>
        <v>316547783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286321450</v>
      </c>
      <c r="K70" s="7">
        <v>286321450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7020957</v>
      </c>
      <c r="K72" s="53">
        <f>K73+K74-K75+K76+K77</f>
        <v>7211255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4766305</v>
      </c>
      <c r="K73" s="7">
        <v>4956603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8700</v>
      </c>
      <c r="K74" s="7">
        <v>8700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8700</v>
      </c>
      <c r="K75" s="7">
        <v>8700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2254652</v>
      </c>
      <c r="K77" s="7">
        <v>2254652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17419933</v>
      </c>
      <c r="K79" s="53">
        <f>K80-K81</f>
        <v>21035603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17419933</v>
      </c>
      <c r="K80" s="7">
        <v>21035603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3805968</v>
      </c>
      <c r="K82" s="53">
        <f>K83-K84</f>
        <v>1979475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3805968</v>
      </c>
      <c r="K83" s="7">
        <v>1979475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116111638</v>
      </c>
      <c r="K90" s="53">
        <f>SUM(K91:K99)</f>
        <v>96976638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1851983</v>
      </c>
      <c r="K92" s="7">
        <v>1851983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114259655</v>
      </c>
      <c r="K93" s="7">
        <v>89797700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>
        <v>5326955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214555091</v>
      </c>
      <c r="K100" s="53">
        <f>SUM(K101:K112)</f>
        <v>227895072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952499</v>
      </c>
      <c r="K101" s="7">
        <v>4811387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98020722</v>
      </c>
      <c r="K103" s="7">
        <v>121728193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804</v>
      </c>
      <c r="K104" s="7">
        <v>5849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88974549</v>
      </c>
      <c r="K105" s="7">
        <v>86144780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>
        <v>804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5906343</v>
      </c>
      <c r="K108" s="7">
        <v>5126347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12316891</v>
      </c>
      <c r="K109" s="7">
        <v>10043929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8383283</v>
      </c>
      <c r="K112" s="7">
        <v>33783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7552567</v>
      </c>
      <c r="K113" s="7">
        <v>3229498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652787604</v>
      </c>
      <c r="K114" s="53">
        <f>K69+K86+K90+K100+K113</f>
        <v>644648991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31085377</v>
      </c>
      <c r="K115" s="8">
        <v>36017013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336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356283151</v>
      </c>
      <c r="K7" s="54">
        <f>SUM(K8:K9)</f>
        <v>111941617</v>
      </c>
      <c r="L7" s="54">
        <f>SUM(L8:L9)</f>
        <v>371390188</v>
      </c>
      <c r="M7" s="54">
        <f>SUM(M8:M9)</f>
        <v>113231030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305849338</v>
      </c>
      <c r="K8" s="7">
        <v>85370190</v>
      </c>
      <c r="L8" s="7">
        <v>358918802</v>
      </c>
      <c r="M8" s="7">
        <v>109385785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50433813</v>
      </c>
      <c r="K9" s="7">
        <v>26571427</v>
      </c>
      <c r="L9" s="7">
        <v>12471386</v>
      </c>
      <c r="M9" s="7">
        <v>3845245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336051589</v>
      </c>
      <c r="K10" s="53">
        <f>K11+K12+K16+K20+K21+K22+K25+K26</f>
        <v>101250701</v>
      </c>
      <c r="L10" s="53">
        <f>L11+L12+L16+L20+L21+L22+L25+L26</f>
        <v>349490351</v>
      </c>
      <c r="M10" s="53">
        <f>M11+M12+M16+M20+M21+M22+M25+M26</f>
        <v>105948630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-2157882</v>
      </c>
      <c r="K11" s="7">
        <v>-9712716</v>
      </c>
      <c r="L11" s="7">
        <v>-7505606</v>
      </c>
      <c r="M11" s="7">
        <v>-6288437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226223312</v>
      </c>
      <c r="K12" s="53">
        <f>SUM(K13:K15)</f>
        <v>75241926</v>
      </c>
      <c r="L12" s="53">
        <f>SUM(L13:L15)</f>
        <v>250687166</v>
      </c>
      <c r="M12" s="53">
        <f>SUM(M13:M15)</f>
        <v>81321773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134542111</v>
      </c>
      <c r="K13" s="7">
        <v>49559089</v>
      </c>
      <c r="L13" s="7">
        <v>148293460</v>
      </c>
      <c r="M13" s="7">
        <v>49994297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60964078</v>
      </c>
      <c r="K14" s="7">
        <v>15262511</v>
      </c>
      <c r="L14" s="7">
        <v>67932474</v>
      </c>
      <c r="M14" s="7">
        <v>17243379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30717123</v>
      </c>
      <c r="K15" s="7">
        <v>10420326</v>
      </c>
      <c r="L15" s="7">
        <v>34461232</v>
      </c>
      <c r="M15" s="7">
        <v>14084097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60748500</v>
      </c>
      <c r="K16" s="53">
        <f>SUM(K17:K19)</f>
        <v>15698963</v>
      </c>
      <c r="L16" s="53">
        <f>SUM(L17:L19)</f>
        <v>61343548</v>
      </c>
      <c r="M16" s="53">
        <f>SUM(M17:M19)</f>
        <v>15655684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38408694</v>
      </c>
      <c r="K17" s="7">
        <v>9958479</v>
      </c>
      <c r="L17" s="7">
        <v>38755808</v>
      </c>
      <c r="M17" s="7">
        <v>9891810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13408319</v>
      </c>
      <c r="K18" s="7">
        <v>3428759</v>
      </c>
      <c r="L18" s="7">
        <v>13556626</v>
      </c>
      <c r="M18" s="7">
        <v>3461568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8931487</v>
      </c>
      <c r="K19" s="7">
        <v>2311725</v>
      </c>
      <c r="L19" s="7">
        <v>9031114</v>
      </c>
      <c r="M19" s="7">
        <v>2302306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17296485</v>
      </c>
      <c r="K20" s="7">
        <v>4437467</v>
      </c>
      <c r="L20" s="7">
        <v>18251408</v>
      </c>
      <c r="M20" s="7">
        <v>4499508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22383318</v>
      </c>
      <c r="K21" s="7">
        <v>7199829</v>
      </c>
      <c r="L21" s="7">
        <v>18161995</v>
      </c>
      <c r="M21" s="7">
        <v>5226706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4508380</v>
      </c>
      <c r="K22" s="53">
        <f>SUM(K23:K24)</f>
        <v>4508380</v>
      </c>
      <c r="L22" s="53">
        <f>SUM(L23:L24)</f>
        <v>4252260</v>
      </c>
      <c r="M22" s="53">
        <f>SUM(M23:M24)</f>
        <v>4252260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4508380</v>
      </c>
      <c r="K24" s="7">
        <v>4508380</v>
      </c>
      <c r="L24" s="7">
        <v>4252260</v>
      </c>
      <c r="M24" s="7">
        <v>4252260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7049476</v>
      </c>
      <c r="K26" s="7">
        <v>3876852</v>
      </c>
      <c r="L26" s="7">
        <v>4299580</v>
      </c>
      <c r="M26" s="7">
        <v>1281136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1491538</v>
      </c>
      <c r="K27" s="53">
        <f>SUM(K28:K32)</f>
        <v>937035</v>
      </c>
      <c r="L27" s="53">
        <f>SUM(L28:L32)</f>
        <v>2352052</v>
      </c>
      <c r="M27" s="53">
        <f>SUM(M28:M32)</f>
        <v>1832470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114128</v>
      </c>
      <c r="K28" s="7">
        <v>28695</v>
      </c>
      <c r="L28" s="7">
        <v>1031436</v>
      </c>
      <c r="M28" s="7">
        <v>925808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1372404</v>
      </c>
      <c r="K29" s="7">
        <v>903334</v>
      </c>
      <c r="L29" s="7">
        <v>1317011</v>
      </c>
      <c r="M29" s="7">
        <v>905696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5006</v>
      </c>
      <c r="K32" s="7">
        <v>5006</v>
      </c>
      <c r="L32" s="7">
        <v>3605</v>
      </c>
      <c r="M32" s="7">
        <v>966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17516226</v>
      </c>
      <c r="K33" s="53">
        <f>SUM(K34:K37)</f>
        <v>7948866</v>
      </c>
      <c r="L33" s="53">
        <f>SUM(L34:L37)</f>
        <v>22272414</v>
      </c>
      <c r="M33" s="53">
        <f>SUM(M34:M37)</f>
        <v>11513965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>
        <v>4334468</v>
      </c>
      <c r="M34" s="7">
        <v>4334468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17516226</v>
      </c>
      <c r="K35" s="7">
        <v>7948866</v>
      </c>
      <c r="L35" s="7">
        <v>17170708</v>
      </c>
      <c r="M35" s="7">
        <v>7079016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>
        <v>767238</v>
      </c>
      <c r="M37" s="7">
        <v>100481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357774689</v>
      </c>
      <c r="K42" s="53">
        <f>K7+K27+K38+K40</f>
        <v>112878652</v>
      </c>
      <c r="L42" s="53">
        <f>L7+L27+L38+L40</f>
        <v>373742240</v>
      </c>
      <c r="M42" s="53">
        <f>M7+M27+M38+M40</f>
        <v>115063500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353567815</v>
      </c>
      <c r="K43" s="53">
        <f>K10+K33+K39+K41</f>
        <v>109199567</v>
      </c>
      <c r="L43" s="53">
        <f>L10+L33+L39+L41</f>
        <v>371762765</v>
      </c>
      <c r="M43" s="53">
        <f>M10+M33+M39+M41</f>
        <v>117462595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4206874</v>
      </c>
      <c r="K44" s="53">
        <f>K42-K43</f>
        <v>3679085</v>
      </c>
      <c r="L44" s="53">
        <f>L42-L43</f>
        <v>1979475</v>
      </c>
      <c r="M44" s="53">
        <f>M42-M43</f>
        <v>-2399095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4206874</v>
      </c>
      <c r="K45" s="53">
        <f>IF(K42&gt;K43,K42-K43,0)</f>
        <v>3679085</v>
      </c>
      <c r="L45" s="53">
        <f>IF(L42&gt;L43,L42-L43,0)</f>
        <v>1979475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2399095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400906</v>
      </c>
      <c r="K47" s="7">
        <v>400906</v>
      </c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3805968</v>
      </c>
      <c r="K48" s="53">
        <f>K44-K47</f>
        <v>3278179</v>
      </c>
      <c r="L48" s="53">
        <f>L44-L47</f>
        <v>1979475</v>
      </c>
      <c r="M48" s="53">
        <f>M44-M47</f>
        <v>-2399095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3805968</v>
      </c>
      <c r="K49" s="53">
        <f>IF(K48&gt;0,K48,0)</f>
        <v>3278179</v>
      </c>
      <c r="L49" s="53">
        <f>IF(L48&gt;0,L48,0)</f>
        <v>1979475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2399095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3805968</v>
      </c>
      <c r="K56" s="6">
        <v>3278179</v>
      </c>
      <c r="L56" s="6">
        <v>1979475</v>
      </c>
      <c r="M56" s="6">
        <v>-2399095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3805968</v>
      </c>
      <c r="K67" s="61">
        <f>K56+K66</f>
        <v>3278179</v>
      </c>
      <c r="L67" s="61">
        <f>L56+L66</f>
        <v>1979475</v>
      </c>
      <c r="M67" s="61">
        <f>M56+M66</f>
        <v>-2399095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K31" sqref="K3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336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335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4206874</v>
      </c>
      <c r="K7" s="7">
        <v>1979475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17296485</v>
      </c>
      <c r="K8" s="7">
        <v>18251408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7431621</v>
      </c>
      <c r="K9" s="7">
        <v>9016912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2409241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28934980</v>
      </c>
      <c r="K13" s="53">
        <f>SUM(K7:K12)</f>
        <v>31657036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19026631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7484332</v>
      </c>
      <c r="K16" s="7">
        <v>4740656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400904</v>
      </c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26911867</v>
      </c>
      <c r="K18" s="53">
        <f>SUM(K14:K17)</f>
        <v>4740656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2023113</v>
      </c>
      <c r="K19" s="53">
        <f>IF(K13&gt;K18,K13-K18,0)</f>
        <v>26916380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5467243</v>
      </c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4068725</v>
      </c>
      <c r="K26" s="7">
        <v>9056772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9535968</v>
      </c>
      <c r="K27" s="53">
        <f>SUM(K22:K26)</f>
        <v>9056772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33205800</v>
      </c>
      <c r="K28" s="7">
        <v>7236001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>
        <v>10620292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33205800</v>
      </c>
      <c r="K31" s="53">
        <f>SUM(K28:K30)</f>
        <v>17856293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23669832</v>
      </c>
      <c r="K33" s="53">
        <f>IF(K31&gt;K27,K31-K27,0)</f>
        <v>8799521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21332407</v>
      </c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21332407</v>
      </c>
      <c r="K38" s="53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>
        <v>19135000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19135000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21332407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19135000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314312</v>
      </c>
      <c r="K48" s="53">
        <f>IF(K20-K19+K33-K32+K46-K45&gt;0,K20-K19+K33-K32+K46-K45,0)</f>
        <v>1018141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1864413</v>
      </c>
      <c r="K49" s="7">
        <v>1550100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314312</v>
      </c>
      <c r="K51" s="7">
        <v>1018141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1550101</v>
      </c>
      <c r="K52" s="61">
        <f>K49+K50-K51</f>
        <v>531959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4" sqref="A24:H2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40544</v>
      </c>
      <c r="F2" s="43" t="s">
        <v>250</v>
      </c>
      <c r="G2" s="269">
        <v>40908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286321450</v>
      </c>
      <c r="K5" s="45">
        <v>286321450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7020957</v>
      </c>
      <c r="K7" s="46">
        <v>7211255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17419933</v>
      </c>
      <c r="K8" s="46">
        <v>21035603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3805968</v>
      </c>
      <c r="K9" s="46">
        <v>1979475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314568308</v>
      </c>
      <c r="K14" s="79">
        <f>SUM(K5:K13)</f>
        <v>316547783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2012-02-22T09:17:39Z</cp:lastPrinted>
  <dcterms:created xsi:type="dcterms:W3CDTF">2008-10-17T11:51:54Z</dcterms:created>
  <dcterms:modified xsi:type="dcterms:W3CDTF">2012-02-27T08:32:58Z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