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<sst xmlns="http://schemas.openxmlformats.org/spreadsheetml/2006/main" count="416" uniqueCount="362">
  <si>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</si>
  <si>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</si>
  <si>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</si>
  <si>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</si>
  <si>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</si>
  <si>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</si>
  <si>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</si>
  <si>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</si>
  <si>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</si>
  <si>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</si>
  <si>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</si>
  <si>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</si>
  <si>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</si>
  <si>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</si>
  <si>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</si>
  <si>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</si>
  <si>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</si>
  <si>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</si>
  <si>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</si>
  <si>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</si>
  <si>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</si>
  <si>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</si>
  <si>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</si>
  <si>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</si>
  <si>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</si>
  <si>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</si>
  <si>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</si>
  <si>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</si>
  <si>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</si>
  <si>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</si>
  <si>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</si>
  <si>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</si>
  <si>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</si>
  <si>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</si>
  <si>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</si>
  <si>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</si>
  <si>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</si>
  <si>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</si>
  <si>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</si>
  <si>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</si>
  <si>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</si>
  <si>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</si>
  <si>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</si>
  <si>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</si>
  <si>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</si>
  <si>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</si>
  <si>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</si>
  <si>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</si>
  <si>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</si>
  <si>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</si>
  <si>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</si>
  <si>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</si>
  <si>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</si>
  <si>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</si>
  <si>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</si>
  <si>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</si>
  <si>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</si>
  <si>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</si>
  <si>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</si>
  <si>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</si>
  <si>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</si>
  <si>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</si>
  <si>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</si>
  <si>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</si>
  <si>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</si>
  <si>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</si>
  <si>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</si>
  <si>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</si>
  <si>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</si>
  <si>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</si>
  <si>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</si>
  <si>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</si>
  <si>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</si>
  <si>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</si>
  <si>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</si>
  <si>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</si>
  <si>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</si>
  <si>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</si>
  <si>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</si>
  <si>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</si>
  <si>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</si>
  <si>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</si>
  <si>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</si>
  <si>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</si>
  <si>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</si>
  <si>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</si>
  <si>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</si>
  <si>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</si>
  <si>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</si>
  <si>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</si>
  <si>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</si>
  <si>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</si>
  <si>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</si>
  <si>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</si>
  <si>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</si>
  <si>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</si>
  <si>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</si>
  <si>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</si>
  <si>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</si>
  <si>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</si>
  <si>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</si>
  <si>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</si>
  <si>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</si>
  <si>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</si>
  <si>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</si>
  <si>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</si>
  <si>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</si>
  <si>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</si>
  <si>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</si>
  <si>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</si>
  <si>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</si>
  <si>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</si>
  <si>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</si>
  <si>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</si>
  <si>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</si>
  <si>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</si>
  <si>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</si>
  <si>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</si>
  <si>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</si>
  <si>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</si>
  <si>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</si>
  <si>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</si>
  <si>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</si>
  <si>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</si>
  <si>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</si>
  <si>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</si>
  <si>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</si>
  <si>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</si>
  <si>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</si>
  <si>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</si>
  <si>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</si>
  <si>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</si>
  <si>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</si>
  <si>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</si>
  <si>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</si>
  <si>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</si>
  <si>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</si>
  <si>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</si>
  <si>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</si>
  <si>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</si>
  <si>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</si>
  <si>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</si>
  <si>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</si>
  <si>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</si>
  <si>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</si>
  <si>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</si>
  <si>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</si>
  <si>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</si>
  <si>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</si>
  <si>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</si>
  <si>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</si>
  <si>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</si>
  <si>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</si>
  <si>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</si>
  <si>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</si>
  <si>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</si>
  <si>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</si>
  <si>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</si>
  <si>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</si>
  <si>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</si>
  <si>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</si>
  <si>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</si>
  <si>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</si>
  <si>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</si>
  <si>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</si>
  <si>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</si>
  <si>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</si>
  <si>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</si>
  <si>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</si>
  <si>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</si>
  <si>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</si>
  <si>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</si>
  <si>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</si>
  <si>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</si>
  <si>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</si>
  <si>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</si>
  <si>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</si>
  <si>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</si>
  <si>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</si>
  <si>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</si>
  <si>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</si>
  <si>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</si>
  <si>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</si>
  <si>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</si>
  <si>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</si>
  <si>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</si>
  <si>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</si>
  <si>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</si>
  <si>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</si>
  <si>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</si>
  <si>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</si>
  <si>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</si>
  <si>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</si>
  <si>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</si>
  <si>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</si>
  <si>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</si>
  <si>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</si>
  <si>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</si>
  <si>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</si>
  <si>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</si>
  <si>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</si>
  <si>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</si>
  <si>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</si>
  <si>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</si>
  <si>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</si>
  <si>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</si>
  <si>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</si>
  <si>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</si>
  <si>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</si>
  <si>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</si>
  <si>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</si>
  <si>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</si>
  <si>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</si>
  <si>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</si>
  <si>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</si>
  <si>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</si>
  <si>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</si>
  <si>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</si>
  <si>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</si>
  <si>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</si>
  <si>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</si>
  <si>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</si>
  <si>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</si>
  <si>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</si>
  <si>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</si>
  <si>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</si>
  <si>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</si>
  <si>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</si>
  <si>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</si>
  <si>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</si>
  <si>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</si>
  <si>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</si>
  <si>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</si>
  <si>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</si>
  <si>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</si>
  <si>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</si>
  <si>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</si>
  <si>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</si>
  <si>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</si>
  <si>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</si>
  <si>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</si>
  <si>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</si>
  <si>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</si>
  <si>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</si>
  <si>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</si>
  <si>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</si>
  <si>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</si>
  <si>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</si>
  <si>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</si>
  <si>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</si>
  <si>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</si>
  <si>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</si>
  <si>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</si>
  <si>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</si>
  <si>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</si>
  <si>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</si>
  <si>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</si>
  <si>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</si>
  <si>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</si>
  <si>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</si>
  <si>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</si>
  <si>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</si>
  <si>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</si>
  <si>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</si>
  <si>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</si>
  <si>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</si>
  <si>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</si>
  <si>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</si>
  <si>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</si>
  <si>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</si>
  <si>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</si>
  <si>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</si>
  <si>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</si>
  <si>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</si>
  <si>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</si>
  <si>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</si>
  <si>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</si>
  <si>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</si>
  <si>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</si>
  <si>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</si>
  <si>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</si>
  <si>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</si>
  <si>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</si>
  <si>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</si>
  <si>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</si>
  <si>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</si>
  <si>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</si>
  <si>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</si>
  <si>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</si>
  <si>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</si>
  <si>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</si>
  <si>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</si>
  <si>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</si>
  <si>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</si>
  <si>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</si>
  <si>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</si>
  <si>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</si>
  <si>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</si>
  <si>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</si>
  <si>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</si>
  <si>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</si>
  <si>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</si>
  <si>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</si>
  <si>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</si>
  <si>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</si>
  <si>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</si>
  <si>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</si>
  <si>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</si>
  <si>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</si>
  <si>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</si>
  <si>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</si>
  <si>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</si>
  <si>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</si>
  <si>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</si>
  <si>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</si>
  <si>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</si>
  <si>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</si>
  <si>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</si>
  <si>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</si>
  <si>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</si>
  <si>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</si>
  <si>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</si>
  <si>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</si>
  <si>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</si>
  <si>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</si>
  <si>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</si>
  <si>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</si>
  <si>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</si>
  <si>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</si>
  <si>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</si>
  <si>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MILAN RAZUMOVIĆ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</si>
  <si>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</si>
  <si>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</si>
  <si>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</si>
  <si>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</si>
  <si>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</si>
  <si>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</si>
  <si>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</si>
  <si>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</si>
  <si>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</si>
  <si>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</si>
  <si>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</si>
  <si>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</si>
  <si>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</si>
  <si>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</si>
  <si>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GUŠTI d.o.o.</t>
  </si>
  <si>
    <t>KRIŽEVCI</t>
  </si>
  <si>
    <t>02651785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</si>
  <si>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</si>
  <si>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</si>
  <si>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</si>
  <si>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</si>
  <si>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</si>
  <si>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</si>
  <si>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</si>
  <si>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</si>
  <si>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</si>
  <si>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</si>
  <si>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TIŠLJAREC MLADEN</t>
  </si>
  <si>
    <t>Obveznik:  KUTJEVO d.d.</t>
  </si>
  <si>
    <t>stanje na dan 30.06.2011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</si>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</sst>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17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>
      <alignment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7"/>
  <sheetViews>
    <sheetView tabSelected="1" view="pageBreakPreview" zoomScale="110" zoomScaleSheetLayoutView="110" workbookViewId="0" topLeftCell="A22">
      <selection activeCell="O37" sqref="O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20">
        <v>40544</v>
      </c>
      <c r="F2" s="12"/>
      <c r="G2" s="13" t="s">
        <v>250</v>
      </c>
      <c r="H2" s="120">
        <v>40724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60" t="s">
        <v>317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9"/>
      <c r="B5" s="17"/>
      <c r="C5" s="17"/>
      <c r="D5" s="17"/>
      <c r="E5" s="18"/>
      <c r="F5" s="90"/>
      <c r="G5" s="19"/>
      <c r="H5" s="20"/>
      <c r="I5" s="91"/>
      <c r="J5" s="10"/>
      <c r="K5" s="10"/>
      <c r="L5" s="10"/>
    </row>
    <row r="6" spans="1:12" ht="12.75">
      <c r="A6" s="163" t="s">
        <v>251</v>
      </c>
      <c r="B6" s="164"/>
      <c r="C6" s="155" t="s">
        <v>333</v>
      </c>
      <c r="D6" s="156"/>
      <c r="E6" s="30"/>
      <c r="F6" s="30"/>
      <c r="G6" s="30"/>
      <c r="H6" s="30"/>
      <c r="I6" s="92"/>
      <c r="J6" s="10"/>
      <c r="K6" s="10"/>
      <c r="L6" s="10"/>
    </row>
    <row r="7" spans="1:12" ht="12.75">
      <c r="A7" s="93"/>
      <c r="B7" s="23"/>
      <c r="C7" s="16"/>
      <c r="D7" s="16"/>
      <c r="E7" s="30"/>
      <c r="F7" s="30"/>
      <c r="G7" s="30"/>
      <c r="H7" s="30"/>
      <c r="I7" s="92"/>
      <c r="J7" s="10"/>
      <c r="K7" s="10"/>
      <c r="L7" s="10"/>
    </row>
    <row r="8" spans="1:12" ht="12.75">
      <c r="A8" s="165" t="s">
        <v>252</v>
      </c>
      <c r="B8" s="166"/>
      <c r="C8" s="155" t="s">
        <v>334</v>
      </c>
      <c r="D8" s="156"/>
      <c r="E8" s="30"/>
      <c r="F8" s="30"/>
      <c r="G8" s="30"/>
      <c r="H8" s="30"/>
      <c r="I8" s="94"/>
      <c r="J8" s="10"/>
      <c r="K8" s="10"/>
      <c r="L8" s="10"/>
    </row>
    <row r="9" spans="1:12" ht="12.75">
      <c r="A9" s="95"/>
      <c r="B9" s="50"/>
      <c r="C9" s="21"/>
      <c r="D9" s="27"/>
      <c r="E9" s="16"/>
      <c r="F9" s="16"/>
      <c r="G9" s="16"/>
      <c r="H9" s="16"/>
      <c r="I9" s="94"/>
      <c r="J9" s="10"/>
      <c r="K9" s="10"/>
      <c r="L9" s="10"/>
    </row>
    <row r="10" spans="1:12" ht="12.75">
      <c r="A10" s="152" t="s">
        <v>253</v>
      </c>
      <c r="B10" s="153"/>
      <c r="C10" s="155" t="s">
        <v>335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3" t="s">
        <v>254</v>
      </c>
      <c r="B12" s="164"/>
      <c r="C12" s="167" t="s">
        <v>323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.75">
      <c r="A13" s="93"/>
      <c r="B13" s="23"/>
      <c r="C13" s="22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3" t="s">
        <v>255</v>
      </c>
      <c r="B14" s="164"/>
      <c r="C14" s="170">
        <v>34340</v>
      </c>
      <c r="D14" s="171"/>
      <c r="E14" s="16"/>
      <c r="F14" s="167" t="s">
        <v>324</v>
      </c>
      <c r="G14" s="168"/>
      <c r="H14" s="168"/>
      <c r="I14" s="169"/>
      <c r="J14" s="10"/>
      <c r="K14" s="10"/>
      <c r="L14" s="10"/>
    </row>
    <row r="15" spans="1:12" ht="12.75">
      <c r="A15" s="93"/>
      <c r="B15" s="23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3" t="s">
        <v>256</v>
      </c>
      <c r="B16" s="164"/>
      <c r="C16" s="167" t="s">
        <v>325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.75">
      <c r="A17" s="93"/>
      <c r="B17" s="23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3" t="s">
        <v>257</v>
      </c>
      <c r="B18" s="164"/>
      <c r="C18" s="172" t="s">
        <v>326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3"/>
      <c r="B19" s="23"/>
      <c r="C19" s="22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3" t="s">
        <v>258</v>
      </c>
      <c r="B20" s="164"/>
      <c r="C20" s="172" t="s">
        <v>327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3"/>
      <c r="B21" s="23"/>
      <c r="C21" s="22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3" t="s">
        <v>259</v>
      </c>
      <c r="B22" s="164"/>
      <c r="C22" s="121">
        <v>221</v>
      </c>
      <c r="D22" s="167" t="s">
        <v>324</v>
      </c>
      <c r="E22" s="175"/>
      <c r="F22" s="176"/>
      <c r="G22" s="163"/>
      <c r="H22" s="145"/>
      <c r="I22" s="96"/>
      <c r="J22" s="10"/>
      <c r="K22" s="10"/>
      <c r="L22" s="10"/>
    </row>
    <row r="23" spans="1:12" ht="12.75">
      <c r="A23" s="93"/>
      <c r="B23" s="23"/>
      <c r="C23" s="16"/>
      <c r="D23" s="25"/>
      <c r="E23" s="25"/>
      <c r="F23" s="25"/>
      <c r="G23" s="25"/>
      <c r="H23" s="16"/>
      <c r="I23" s="94"/>
      <c r="J23" s="10"/>
      <c r="K23" s="10"/>
      <c r="L23" s="10"/>
    </row>
    <row r="24" spans="1:12" ht="12.75">
      <c r="A24" s="163" t="s">
        <v>260</v>
      </c>
      <c r="B24" s="164"/>
      <c r="C24" s="121">
        <v>11</v>
      </c>
      <c r="D24" s="167" t="s">
        <v>336</v>
      </c>
      <c r="E24" s="175"/>
      <c r="F24" s="175"/>
      <c r="G24" s="176"/>
      <c r="H24" s="51" t="s">
        <v>261</v>
      </c>
      <c r="I24" s="122">
        <v>890</v>
      </c>
      <c r="J24" s="10"/>
      <c r="K24" s="10"/>
      <c r="L24" s="10"/>
    </row>
    <row r="25" spans="1:12" ht="12.75">
      <c r="A25" s="93"/>
      <c r="B25" s="23"/>
      <c r="C25" s="16"/>
      <c r="D25" s="25"/>
      <c r="E25" s="25"/>
      <c r="F25" s="25"/>
      <c r="G25" s="23"/>
      <c r="H25" s="23" t="s">
        <v>318</v>
      </c>
      <c r="I25" s="97"/>
      <c r="J25" s="10"/>
      <c r="K25" s="10"/>
      <c r="L25" s="10"/>
    </row>
    <row r="26" spans="1:12" ht="12.75">
      <c r="A26" s="163" t="s">
        <v>262</v>
      </c>
      <c r="B26" s="164"/>
      <c r="C26" s="123" t="s">
        <v>332</v>
      </c>
      <c r="D26" s="26"/>
      <c r="E26" s="98"/>
      <c r="F26" s="99"/>
      <c r="G26" s="146" t="s">
        <v>263</v>
      </c>
      <c r="H26" s="164"/>
      <c r="I26" s="124" t="s">
        <v>337</v>
      </c>
      <c r="J26" s="10"/>
      <c r="K26" s="10"/>
      <c r="L26" s="10"/>
    </row>
    <row r="27" spans="1:12" ht="12.75">
      <c r="A27" s="93"/>
      <c r="B27" s="23"/>
      <c r="C27" s="16"/>
      <c r="D27" s="99"/>
      <c r="E27" s="99"/>
      <c r="F27" s="99"/>
      <c r="G27" s="99"/>
      <c r="H27" s="16"/>
      <c r="I27" s="100"/>
      <c r="J27" s="10"/>
      <c r="K27" s="10"/>
      <c r="L27" s="10"/>
    </row>
    <row r="28" spans="1:12" ht="12.75">
      <c r="A28" s="147" t="s">
        <v>264</v>
      </c>
      <c r="B28" s="148"/>
      <c r="C28" s="149"/>
      <c r="D28" s="149"/>
      <c r="E28" s="150" t="s">
        <v>265</v>
      </c>
      <c r="F28" s="151"/>
      <c r="G28" s="151"/>
      <c r="H28" s="142" t="s">
        <v>266</v>
      </c>
      <c r="I28" s="143"/>
      <c r="J28" s="10"/>
      <c r="K28" s="10"/>
      <c r="L28" s="10"/>
    </row>
    <row r="29" spans="1:12" ht="12.75">
      <c r="A29" s="101"/>
      <c r="B29" s="98"/>
      <c r="C29" s="98"/>
      <c r="D29" s="27"/>
      <c r="E29" s="16"/>
      <c r="F29" s="16"/>
      <c r="G29" s="16"/>
      <c r="H29" s="28"/>
      <c r="I29" s="100"/>
      <c r="J29" s="10"/>
      <c r="K29" s="10"/>
      <c r="L29" s="10"/>
    </row>
    <row r="30" spans="1:12" ht="12.75">
      <c r="A30" s="144"/>
      <c r="B30" s="138"/>
      <c r="C30" s="138"/>
      <c r="D30" s="139"/>
      <c r="E30" s="144"/>
      <c r="F30" s="138"/>
      <c r="G30" s="138"/>
      <c r="H30" s="155"/>
      <c r="I30" s="156"/>
      <c r="J30" s="10"/>
      <c r="K30" s="10"/>
      <c r="L30" s="10"/>
    </row>
    <row r="31" spans="1:12" ht="12.75">
      <c r="A31" s="93"/>
      <c r="B31" s="23"/>
      <c r="C31" s="22"/>
      <c r="D31" s="140"/>
      <c r="E31" s="140"/>
      <c r="F31" s="140"/>
      <c r="G31" s="141"/>
      <c r="H31" s="16"/>
      <c r="I31" s="102"/>
      <c r="J31" s="10"/>
      <c r="K31" s="10"/>
      <c r="L31" s="10"/>
    </row>
    <row r="32" spans="1:12" ht="12.75">
      <c r="A32" s="144" t="s">
        <v>338</v>
      </c>
      <c r="B32" s="138"/>
      <c r="C32" s="138"/>
      <c r="D32" s="139"/>
      <c r="E32" s="144" t="s">
        <v>324</v>
      </c>
      <c r="F32" s="138"/>
      <c r="G32" s="138"/>
      <c r="H32" s="155" t="s">
        <v>339</v>
      </c>
      <c r="I32" s="156"/>
      <c r="J32" s="10"/>
      <c r="K32" s="10"/>
      <c r="L32" s="10"/>
    </row>
    <row r="33" spans="1:12" ht="12.75">
      <c r="A33" s="93"/>
      <c r="B33" s="23"/>
      <c r="C33" s="22"/>
      <c r="D33" s="29"/>
      <c r="E33" s="29"/>
      <c r="F33" s="29"/>
      <c r="G33" s="30"/>
      <c r="H33" s="16"/>
      <c r="I33" s="103"/>
      <c r="J33" s="10"/>
      <c r="K33" s="10"/>
      <c r="L33" s="10"/>
    </row>
    <row r="34" spans="1:12" ht="12.75">
      <c r="A34" s="144" t="s">
        <v>340</v>
      </c>
      <c r="B34" s="138"/>
      <c r="C34" s="138"/>
      <c r="D34" s="139"/>
      <c r="E34" s="144" t="s">
        <v>341</v>
      </c>
      <c r="F34" s="138"/>
      <c r="G34" s="138"/>
      <c r="H34" s="155" t="s">
        <v>342</v>
      </c>
      <c r="I34" s="156"/>
      <c r="J34" s="10"/>
      <c r="K34" s="10"/>
      <c r="L34" s="10"/>
    </row>
    <row r="35" spans="1:12" ht="12.75">
      <c r="A35" s="93"/>
      <c r="B35" s="23"/>
      <c r="C35" s="22"/>
      <c r="D35" s="29"/>
      <c r="E35" s="29"/>
      <c r="F35" s="29"/>
      <c r="G35" s="30"/>
      <c r="H35" s="16"/>
      <c r="I35" s="103"/>
      <c r="J35" s="10"/>
      <c r="K35" s="10"/>
      <c r="L35" s="10"/>
    </row>
    <row r="36" spans="1:12" ht="12.75">
      <c r="A36" s="144" t="s">
        <v>343</v>
      </c>
      <c r="B36" s="138"/>
      <c r="C36" s="138"/>
      <c r="D36" s="139"/>
      <c r="E36" s="144" t="s">
        <v>324</v>
      </c>
      <c r="F36" s="138"/>
      <c r="G36" s="138"/>
      <c r="H36" s="155" t="s">
        <v>344</v>
      </c>
      <c r="I36" s="156"/>
      <c r="J36" s="10"/>
      <c r="K36" s="10"/>
      <c r="L36" s="10"/>
    </row>
    <row r="37" spans="1:12" ht="12.75">
      <c r="A37" s="104"/>
      <c r="B37" s="31"/>
      <c r="C37" s="130"/>
      <c r="D37" s="131"/>
      <c r="E37" s="16"/>
      <c r="F37" s="130"/>
      <c r="G37" s="131"/>
      <c r="H37" s="16"/>
      <c r="I37" s="94"/>
      <c r="J37" s="10"/>
      <c r="K37" s="10"/>
      <c r="L37" s="10"/>
    </row>
    <row r="38" spans="1:12" ht="12.75">
      <c r="A38" s="144" t="s">
        <v>345</v>
      </c>
      <c r="B38" s="138"/>
      <c r="C38" s="138"/>
      <c r="D38" s="139"/>
      <c r="E38" s="144" t="s">
        <v>346</v>
      </c>
      <c r="F38" s="138"/>
      <c r="G38" s="138"/>
      <c r="H38" s="155" t="s">
        <v>347</v>
      </c>
      <c r="I38" s="156"/>
      <c r="J38" s="10"/>
      <c r="K38" s="10"/>
      <c r="L38" s="10"/>
    </row>
    <row r="39" spans="1:12" ht="12.75">
      <c r="A39" s="104"/>
      <c r="B39" s="31"/>
      <c r="C39" s="32"/>
      <c r="D39" s="33"/>
      <c r="E39" s="16"/>
      <c r="F39" s="32"/>
      <c r="G39" s="33"/>
      <c r="H39" s="16"/>
      <c r="I39" s="94"/>
      <c r="J39" s="10"/>
      <c r="K39" s="10"/>
      <c r="L39" s="10"/>
    </row>
    <row r="40" spans="1:12" ht="12.75">
      <c r="A40" s="144" t="s">
        <v>348</v>
      </c>
      <c r="B40" s="138"/>
      <c r="C40" s="138"/>
      <c r="D40" s="139"/>
      <c r="E40" s="144" t="s">
        <v>349</v>
      </c>
      <c r="F40" s="138"/>
      <c r="G40" s="138"/>
      <c r="H40" s="155" t="s">
        <v>350</v>
      </c>
      <c r="I40" s="156"/>
      <c r="J40" s="10"/>
      <c r="K40" s="10"/>
      <c r="L40" s="10"/>
    </row>
    <row r="41" spans="1:12" ht="12.75">
      <c r="A41" s="104"/>
      <c r="B41" s="31"/>
      <c r="C41" s="32"/>
      <c r="D41" s="33"/>
      <c r="E41" s="16"/>
      <c r="F41" s="32"/>
      <c r="G41" s="33"/>
      <c r="H41" s="16"/>
      <c r="I41" s="94"/>
      <c r="J41" s="10"/>
      <c r="K41" s="10"/>
      <c r="L41" s="10"/>
    </row>
    <row r="42" spans="1:12" ht="12.75">
      <c r="A42" s="144" t="s">
        <v>351</v>
      </c>
      <c r="B42" s="138"/>
      <c r="C42" s="138"/>
      <c r="D42" s="139"/>
      <c r="E42" s="144" t="s">
        <v>352</v>
      </c>
      <c r="F42" s="138"/>
      <c r="G42" s="138"/>
      <c r="H42" s="155" t="s">
        <v>353</v>
      </c>
      <c r="I42" s="156"/>
      <c r="J42" s="10"/>
      <c r="K42" s="10"/>
      <c r="L42" s="10"/>
    </row>
    <row r="43" spans="1:12" ht="12.75">
      <c r="A43" s="104"/>
      <c r="B43" s="31"/>
      <c r="C43" s="32"/>
      <c r="D43" s="33"/>
      <c r="E43" s="16"/>
      <c r="F43" s="32"/>
      <c r="G43" s="33"/>
      <c r="H43" s="16"/>
      <c r="I43" s="94"/>
      <c r="J43" s="10"/>
      <c r="K43" s="10"/>
      <c r="L43" s="10"/>
    </row>
    <row r="44" spans="1:12" ht="12.75">
      <c r="A44" s="144" t="s">
        <v>354</v>
      </c>
      <c r="B44" s="138"/>
      <c r="C44" s="138"/>
      <c r="D44" s="139"/>
      <c r="E44" s="144" t="s">
        <v>355</v>
      </c>
      <c r="F44" s="138"/>
      <c r="G44" s="138"/>
      <c r="H44" s="155" t="s">
        <v>356</v>
      </c>
      <c r="I44" s="156"/>
      <c r="J44" s="10"/>
      <c r="K44" s="10"/>
      <c r="L44" s="10"/>
    </row>
    <row r="45" spans="1:12" ht="12.75">
      <c r="A45" s="125"/>
      <c r="B45" s="126"/>
      <c r="C45" s="126"/>
      <c r="D45" s="126"/>
      <c r="E45" s="24"/>
      <c r="F45" s="126"/>
      <c r="G45" s="126"/>
      <c r="H45" s="127"/>
      <c r="I45" s="128"/>
      <c r="J45" s="10"/>
      <c r="K45" s="10"/>
      <c r="L45" s="10"/>
    </row>
    <row r="46" spans="1:12" ht="12.75">
      <c r="A46" s="125"/>
      <c r="B46" s="126"/>
      <c r="C46" s="126"/>
      <c r="D46" s="126"/>
      <c r="E46" s="24"/>
      <c r="F46" s="126"/>
      <c r="G46" s="126"/>
      <c r="H46" s="127"/>
      <c r="I46" s="128"/>
      <c r="J46" s="10"/>
      <c r="K46" s="10"/>
      <c r="L46" s="10"/>
    </row>
    <row r="47" spans="1:12" ht="12.75">
      <c r="A47" s="105"/>
      <c r="B47" s="34"/>
      <c r="C47" s="34"/>
      <c r="D47" s="21"/>
      <c r="E47" s="21"/>
      <c r="F47" s="34"/>
      <c r="G47" s="21"/>
      <c r="H47" s="21"/>
      <c r="I47" s="106"/>
      <c r="J47" s="10"/>
      <c r="K47" s="10"/>
      <c r="L47" s="10"/>
    </row>
    <row r="48" spans="1:12" ht="12.75">
      <c r="A48" s="152" t="s">
        <v>267</v>
      </c>
      <c r="B48" s="132"/>
      <c r="C48" s="155"/>
      <c r="D48" s="156"/>
      <c r="E48" s="27"/>
      <c r="F48" s="167"/>
      <c r="G48" s="138"/>
      <c r="H48" s="138"/>
      <c r="I48" s="139"/>
      <c r="J48" s="10"/>
      <c r="K48" s="10"/>
      <c r="L48" s="10"/>
    </row>
    <row r="49" spans="1:12" ht="12.75">
      <c r="A49" s="104"/>
      <c r="B49" s="31"/>
      <c r="C49" s="130"/>
      <c r="D49" s="131"/>
      <c r="E49" s="16"/>
      <c r="F49" s="130"/>
      <c r="G49" s="133"/>
      <c r="H49" s="35"/>
      <c r="I49" s="107"/>
      <c r="J49" s="10"/>
      <c r="K49" s="10"/>
      <c r="L49" s="10"/>
    </row>
    <row r="50" spans="1:12" ht="12.75">
      <c r="A50" s="152" t="s">
        <v>268</v>
      </c>
      <c r="B50" s="132"/>
      <c r="C50" s="167" t="s">
        <v>330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3"/>
      <c r="B51" s="23"/>
      <c r="C51" s="22" t="s">
        <v>269</v>
      </c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2" t="s">
        <v>270</v>
      </c>
      <c r="B52" s="132"/>
      <c r="C52" s="136" t="s">
        <v>328</v>
      </c>
      <c r="D52" s="137"/>
      <c r="E52" s="177"/>
      <c r="F52" s="16"/>
      <c r="G52" s="51" t="s">
        <v>271</v>
      </c>
      <c r="H52" s="136" t="s">
        <v>329</v>
      </c>
      <c r="I52" s="177"/>
      <c r="J52" s="10"/>
      <c r="K52" s="10"/>
      <c r="L52" s="10"/>
    </row>
    <row r="53" spans="1:12" ht="12.75">
      <c r="A53" s="93"/>
      <c r="B53" s="23"/>
      <c r="C53" s="22"/>
      <c r="D53" s="16"/>
      <c r="E53" s="16"/>
      <c r="F53" s="16"/>
      <c r="G53" s="16"/>
      <c r="H53" s="16"/>
      <c r="I53" s="94"/>
      <c r="J53" s="10"/>
      <c r="K53" s="10"/>
      <c r="L53" s="10"/>
    </row>
    <row r="54" spans="1:12" ht="12.75">
      <c r="A54" s="152" t="s">
        <v>257</v>
      </c>
      <c r="B54" s="132"/>
      <c r="C54" s="186" t="s">
        <v>357</v>
      </c>
      <c r="D54" s="137"/>
      <c r="E54" s="137"/>
      <c r="F54" s="137"/>
      <c r="G54" s="137"/>
      <c r="H54" s="137"/>
      <c r="I54" s="177"/>
      <c r="J54" s="10"/>
      <c r="K54" s="10"/>
      <c r="L54" s="10"/>
    </row>
    <row r="55" spans="1:12" ht="12.75">
      <c r="A55" s="93"/>
      <c r="B55" s="23"/>
      <c r="C55" s="16"/>
      <c r="D55" s="16"/>
      <c r="E55" s="16"/>
      <c r="F55" s="16"/>
      <c r="G55" s="16"/>
      <c r="H55" s="16"/>
      <c r="I55" s="94"/>
      <c r="J55" s="10"/>
      <c r="K55" s="10"/>
      <c r="L55" s="10"/>
    </row>
    <row r="56" spans="1:12" ht="12.75">
      <c r="A56" s="163" t="s">
        <v>272</v>
      </c>
      <c r="B56" s="164"/>
      <c r="C56" s="136" t="s">
        <v>358</v>
      </c>
      <c r="D56" s="137"/>
      <c r="E56" s="137"/>
      <c r="F56" s="137"/>
      <c r="G56" s="137"/>
      <c r="H56" s="137"/>
      <c r="I56" s="169"/>
      <c r="J56" s="10"/>
      <c r="K56" s="10"/>
      <c r="L56" s="10"/>
    </row>
    <row r="57" spans="1:12" ht="12.75">
      <c r="A57" s="108"/>
      <c r="B57" s="21"/>
      <c r="C57" s="180" t="s">
        <v>273</v>
      </c>
      <c r="D57" s="180"/>
      <c r="E57" s="180"/>
      <c r="F57" s="180"/>
      <c r="G57" s="180"/>
      <c r="H57" s="180"/>
      <c r="I57" s="109"/>
      <c r="J57" s="10"/>
      <c r="K57" s="10"/>
      <c r="L57" s="10"/>
    </row>
    <row r="58" spans="1:12" ht="12.75">
      <c r="A58" s="108"/>
      <c r="B58" s="21"/>
      <c r="C58" s="36"/>
      <c r="D58" s="36"/>
      <c r="E58" s="36"/>
      <c r="F58" s="36"/>
      <c r="G58" s="36"/>
      <c r="H58" s="36"/>
      <c r="I58" s="109"/>
      <c r="J58" s="10"/>
      <c r="K58" s="10"/>
      <c r="L58" s="10"/>
    </row>
    <row r="59" spans="1:12" ht="12.75">
      <c r="A59" s="108"/>
      <c r="B59" s="187" t="s">
        <v>274</v>
      </c>
      <c r="C59" s="188"/>
      <c r="D59" s="188"/>
      <c r="E59" s="188"/>
      <c r="F59" s="49"/>
      <c r="G59" s="49"/>
      <c r="H59" s="49"/>
      <c r="I59" s="110"/>
      <c r="J59" s="10"/>
      <c r="K59" s="10"/>
      <c r="L59" s="10"/>
    </row>
    <row r="60" spans="1:12" ht="12.75">
      <c r="A60" s="108"/>
      <c r="B60" s="189" t="s">
        <v>306</v>
      </c>
      <c r="C60" s="190"/>
      <c r="D60" s="190"/>
      <c r="E60" s="190"/>
      <c r="F60" s="190"/>
      <c r="G60" s="190"/>
      <c r="H60" s="190"/>
      <c r="I60" s="191"/>
      <c r="J60" s="10"/>
      <c r="K60" s="10"/>
      <c r="L60" s="10"/>
    </row>
    <row r="61" spans="1:12" ht="12.75">
      <c r="A61" s="108"/>
      <c r="B61" s="189" t="s">
        <v>307</v>
      </c>
      <c r="C61" s="190"/>
      <c r="D61" s="190"/>
      <c r="E61" s="190"/>
      <c r="F61" s="190"/>
      <c r="G61" s="190"/>
      <c r="H61" s="190"/>
      <c r="I61" s="110"/>
      <c r="J61" s="10"/>
      <c r="K61" s="10"/>
      <c r="L61" s="10"/>
    </row>
    <row r="62" spans="1:12" ht="12.75">
      <c r="A62" s="108"/>
      <c r="B62" s="189" t="s">
        <v>308</v>
      </c>
      <c r="C62" s="190"/>
      <c r="D62" s="190"/>
      <c r="E62" s="190"/>
      <c r="F62" s="190"/>
      <c r="G62" s="190"/>
      <c r="H62" s="190"/>
      <c r="I62" s="191"/>
      <c r="J62" s="10"/>
      <c r="K62" s="10"/>
      <c r="L62" s="10"/>
    </row>
    <row r="63" spans="1:12" ht="12.75">
      <c r="A63" s="108"/>
      <c r="B63" s="189" t="s">
        <v>309</v>
      </c>
      <c r="C63" s="190"/>
      <c r="D63" s="190"/>
      <c r="E63" s="190"/>
      <c r="F63" s="190"/>
      <c r="G63" s="190"/>
      <c r="H63" s="190"/>
      <c r="I63" s="191"/>
      <c r="J63" s="10"/>
      <c r="K63" s="10"/>
      <c r="L63" s="10"/>
    </row>
    <row r="64" spans="1:12" ht="12.75">
      <c r="A64" s="108"/>
      <c r="B64" s="111"/>
      <c r="C64" s="112"/>
      <c r="D64" s="112"/>
      <c r="E64" s="112"/>
      <c r="F64" s="112"/>
      <c r="G64" s="112"/>
      <c r="H64" s="112"/>
      <c r="I64" s="113"/>
      <c r="J64" s="10"/>
      <c r="K64" s="10"/>
      <c r="L64" s="10"/>
    </row>
    <row r="65" spans="1:12" ht="13.5" thickBot="1">
      <c r="A65" s="114" t="s">
        <v>275</v>
      </c>
      <c r="B65" s="16"/>
      <c r="C65" s="16"/>
      <c r="D65" s="16"/>
      <c r="E65" s="16"/>
      <c r="F65" s="16"/>
      <c r="G65" s="37"/>
      <c r="H65" s="38"/>
      <c r="I65" s="115"/>
      <c r="J65" s="10"/>
      <c r="K65" s="10"/>
      <c r="L65" s="10"/>
    </row>
    <row r="66" spans="1:12" ht="12.75">
      <c r="A66" s="89"/>
      <c r="B66" s="16"/>
      <c r="C66" s="16"/>
      <c r="D66" s="16"/>
      <c r="E66" s="21" t="s">
        <v>276</v>
      </c>
      <c r="F66" s="98"/>
      <c r="G66" s="181" t="s">
        <v>277</v>
      </c>
      <c r="H66" s="182"/>
      <c r="I66" s="183"/>
      <c r="J66" s="10"/>
      <c r="K66" s="10"/>
      <c r="L66" s="10"/>
    </row>
    <row r="67" spans="1:12" ht="12.75">
      <c r="A67" s="116"/>
      <c r="B67" s="117"/>
      <c r="C67" s="118"/>
      <c r="D67" s="118"/>
      <c r="E67" s="118"/>
      <c r="F67" s="118"/>
      <c r="G67" s="184"/>
      <c r="H67" s="185"/>
      <c r="I67" s="119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42:D42"/>
    <mergeCell ref="E42:G42"/>
    <mergeCell ref="H42:I42"/>
    <mergeCell ref="A44:D44"/>
    <mergeCell ref="E44:G44"/>
    <mergeCell ref="H44:I44"/>
    <mergeCell ref="B60:I60"/>
    <mergeCell ref="B61:H61"/>
    <mergeCell ref="B62:I62"/>
    <mergeCell ref="B63:I63"/>
    <mergeCell ref="A1:C1"/>
    <mergeCell ref="C57:H57"/>
    <mergeCell ref="G66:I66"/>
    <mergeCell ref="G67:H67"/>
    <mergeCell ref="A54:B54"/>
    <mergeCell ref="C54:I54"/>
    <mergeCell ref="A56:B56"/>
    <mergeCell ref="C56:I56"/>
    <mergeCell ref="B59:E59"/>
    <mergeCell ref="A50:B50"/>
    <mergeCell ref="C50:I50"/>
    <mergeCell ref="A52:B52"/>
    <mergeCell ref="C52:E52"/>
    <mergeCell ref="H52:I52"/>
    <mergeCell ref="A48:B48"/>
    <mergeCell ref="C48:D48"/>
    <mergeCell ref="F48:I48"/>
    <mergeCell ref="C49:D49"/>
    <mergeCell ref="F49:G49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73">
      <selection activeCell="K35" sqref="K35"/>
    </sheetView>
  </sheetViews>
  <sheetFormatPr defaultColWidth="9.140625" defaultRowHeight="12.75"/>
  <cols>
    <col min="1" max="9" width="9.140625" style="52" customWidth="1"/>
    <col min="10" max="10" width="13.28125" style="52" customWidth="1"/>
    <col min="11" max="11" width="14.8515625" style="52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360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400785890</v>
      </c>
      <c r="K8" s="53">
        <f>K9+K16+K26+K35+K39</f>
        <v>394474384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337044583</v>
      </c>
      <c r="K16" s="53">
        <f>SUM(K17:K25)</f>
        <v>329512299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37890121</v>
      </c>
      <c r="K17" s="7">
        <v>38058141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131604295</v>
      </c>
      <c r="K18" s="7">
        <v>128969648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67154431</v>
      </c>
      <c r="K19" s="7">
        <v>54258202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1903443</v>
      </c>
      <c r="K20" s="7">
        <v>9944339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50727493</v>
      </c>
      <c r="K21" s="7">
        <v>52812903</v>
      </c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/>
      <c r="K22" s="7"/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47757234</v>
      </c>
      <c r="K23" s="7">
        <v>45463187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7566</v>
      </c>
      <c r="K24" s="7">
        <v>5879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28212334</v>
      </c>
      <c r="K26" s="53">
        <f>SUM(K27:K34)</f>
        <v>28222917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25911663</v>
      </c>
      <c r="K27" s="7">
        <v>25911663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2214126</v>
      </c>
      <c r="K31" s="7">
        <v>2214126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86545</v>
      </c>
      <c r="K32" s="7">
        <v>97128</v>
      </c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35528973</v>
      </c>
      <c r="K35" s="53">
        <f>SUM(K36:K38)</f>
        <v>36739168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35528973</v>
      </c>
      <c r="K37" s="7">
        <v>36739168</v>
      </c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355988294</v>
      </c>
      <c r="K40" s="53">
        <f>K41+K49+K56+K64</f>
        <v>370635362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230694763</v>
      </c>
      <c r="K41" s="53">
        <f>SUM(K42:K48)</f>
        <v>234475125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13598973</v>
      </c>
      <c r="K42" s="7">
        <v>20730769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136672128</v>
      </c>
      <c r="K43" s="7">
        <v>158276685</v>
      </c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67148844</v>
      </c>
      <c r="K44" s="7">
        <v>45450394</v>
      </c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12134895</v>
      </c>
      <c r="K45" s="7">
        <v>8683957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1139923</v>
      </c>
      <c r="K46" s="7">
        <v>1333320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119677791</v>
      </c>
      <c r="K49" s="53">
        <f>SUM(K50:K55)</f>
        <v>130128928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/>
      <c r="K50" s="7"/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100539553</v>
      </c>
      <c r="K51" s="7">
        <v>117284923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608492</v>
      </c>
      <c r="K53" s="7">
        <v>381265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18132621</v>
      </c>
      <c r="K54" s="7">
        <v>12300201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397125</v>
      </c>
      <c r="K55" s="7">
        <v>162539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4007529</v>
      </c>
      <c r="K56" s="53">
        <f>SUM(K57:K63)</f>
        <v>4897287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186321</v>
      </c>
      <c r="K61" s="7">
        <v>141370</v>
      </c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2318454</v>
      </c>
      <c r="K62" s="7">
        <v>866453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1502754</v>
      </c>
      <c r="K63" s="7">
        <v>3889464</v>
      </c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1608211</v>
      </c>
      <c r="K64" s="7">
        <v>1134022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1642326</v>
      </c>
      <c r="K65" s="7">
        <v>3939812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758416510</v>
      </c>
      <c r="K66" s="53">
        <f>K7+K8+K40+K65</f>
        <v>769049558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31754744</v>
      </c>
      <c r="K67" s="8">
        <v>30370707</v>
      </c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343434388</v>
      </c>
      <c r="K69" s="54">
        <f>K70+K71+K72+K78+K79+K82+K85</f>
        <v>343844171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286321450</v>
      </c>
      <c r="K70" s="7">
        <v>286321450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7210905</v>
      </c>
      <c r="K72" s="53">
        <f>K73+K74-K75+K76+K77</f>
        <v>7083766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4956253</v>
      </c>
      <c r="K73" s="7">
        <v>4829114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8700</v>
      </c>
      <c r="K74" s="7">
        <v>8700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8700</v>
      </c>
      <c r="K75" s="7">
        <v>8700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2254652</v>
      </c>
      <c r="K77" s="7">
        <v>2254652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19728048</v>
      </c>
      <c r="K78" s="7">
        <v>18975191</v>
      </c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v>14202119</v>
      </c>
      <c r="K79" s="53">
        <f>K80-K81</f>
        <v>14960259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14625426</v>
      </c>
      <c r="K80" s="7">
        <v>14960259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413307</v>
      </c>
      <c r="K82" s="53">
        <f>K83-K84</f>
        <v>1327326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413307</v>
      </c>
      <c r="K83" s="7">
        <v>1327326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15558559</v>
      </c>
      <c r="K85" s="7">
        <v>15176179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182013029</v>
      </c>
      <c r="K90" s="53">
        <f>SUM(K91:K99)</f>
        <v>167393799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117211796</v>
      </c>
      <c r="K92" s="7">
        <v>108476710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64801233</v>
      </c>
      <c r="K93" s="7">
        <v>58917089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225409841</v>
      </c>
      <c r="K100" s="53">
        <f>SUM(K101:K112)</f>
        <v>253688825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/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102661604</v>
      </c>
      <c r="K103" s="7">
        <v>110003623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62692</v>
      </c>
      <c r="K104" s="7">
        <v>68668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88947594</v>
      </c>
      <c r="K105" s="7">
        <v>113212040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>
        <v>804</v>
      </c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6474012</v>
      </c>
      <c r="K108" s="7">
        <v>6144759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18826641</v>
      </c>
      <c r="K109" s="7">
        <v>24174119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8437298</v>
      </c>
      <c r="K112" s="7">
        <v>84812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7559252</v>
      </c>
      <c r="K113" s="7">
        <v>4122763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758416510</v>
      </c>
      <c r="K114" s="53">
        <f>K69+K86+K90+K100+K113</f>
        <v>769049558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31754744</v>
      </c>
      <c r="K115" s="8">
        <v>30370707</v>
      </c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327875829</v>
      </c>
      <c r="K118" s="7">
        <v>328667992</v>
      </c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15558559</v>
      </c>
      <c r="K119" s="8">
        <v>15176179</v>
      </c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K72" sqref="K72"/>
    </sheetView>
  </sheetViews>
  <sheetFormatPr defaultColWidth="9.140625" defaultRowHeight="12.75"/>
  <cols>
    <col min="1" max="7" width="9.140625" style="52" customWidth="1"/>
    <col min="8" max="8" width="1.8515625" style="52" customWidth="1"/>
    <col min="9" max="9" width="9.140625" style="52" customWidth="1"/>
    <col min="10" max="10" width="12.421875" style="52" customWidth="1"/>
    <col min="11" max="11" width="13.140625" style="52" customWidth="1"/>
    <col min="12" max="12" width="14.8515625" style="52" customWidth="1"/>
    <col min="13" max="13" width="12.7109375" style="52" customWidth="1"/>
    <col min="14" max="16384" width="9.140625" style="52" customWidth="1"/>
  </cols>
  <sheetData>
    <row r="1" spans="1:13" ht="12.75" customHeight="1">
      <c r="A1" s="23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361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8" t="s">
        <v>331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6" t="s">
        <v>319</v>
      </c>
      <c r="K4" s="256"/>
      <c r="L4" s="256" t="s">
        <v>320</v>
      </c>
      <c r="M4" s="256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142805088</v>
      </c>
      <c r="K7" s="54">
        <f>SUM(K8:K9)</f>
        <v>74598909</v>
      </c>
      <c r="L7" s="54">
        <f>SUM(L8:L9)</f>
        <v>160670871</v>
      </c>
      <c r="M7" s="54">
        <f>SUM(M8:M9)</f>
        <v>88679356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129454461</v>
      </c>
      <c r="K8" s="7">
        <v>71150443</v>
      </c>
      <c r="L8" s="7">
        <v>148533516</v>
      </c>
      <c r="M8" s="7">
        <v>82890844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13350627</v>
      </c>
      <c r="K9" s="7">
        <v>3448466</v>
      </c>
      <c r="L9" s="7">
        <v>12137355</v>
      </c>
      <c r="M9" s="7">
        <v>5788512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134557709</v>
      </c>
      <c r="K10" s="53">
        <f>K11+K12+K16+K20+K21+K22+K25+K26</f>
        <v>70096447</v>
      </c>
      <c r="L10" s="53">
        <f>L11+L12+L16+L20+L21+L22+L25+L26</f>
        <v>150272404</v>
      </c>
      <c r="M10" s="53">
        <f>M11+M12+M16+M20+M21+M22+M25+M26</f>
        <v>82186818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1687337</v>
      </c>
      <c r="K11" s="7">
        <v>-4034709</v>
      </c>
      <c r="L11" s="7">
        <v>93940</v>
      </c>
      <c r="M11" s="7">
        <v>-1830458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76452030</v>
      </c>
      <c r="K12" s="53">
        <f>SUM(K13:K15)</f>
        <v>44621038</v>
      </c>
      <c r="L12" s="53">
        <f>SUM(L13:L15)</f>
        <v>92053197</v>
      </c>
      <c r="M12" s="53">
        <f>SUM(M13:M15)</f>
        <v>54163263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50000084</v>
      </c>
      <c r="K13" s="7">
        <v>29374919</v>
      </c>
      <c r="L13" s="7">
        <v>53136691</v>
      </c>
      <c r="M13" s="7">
        <v>32990718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13947203</v>
      </c>
      <c r="K14" s="7">
        <v>8154552</v>
      </c>
      <c r="L14" s="7">
        <v>26697755</v>
      </c>
      <c r="M14" s="7">
        <v>14654817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12504743</v>
      </c>
      <c r="K15" s="7">
        <v>7091567</v>
      </c>
      <c r="L15" s="7">
        <v>12218751</v>
      </c>
      <c r="M15" s="7">
        <v>6517728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33860642</v>
      </c>
      <c r="K16" s="53">
        <f>SUM(K17:K19)</f>
        <v>17028704</v>
      </c>
      <c r="L16" s="53">
        <f>SUM(L17:L19)</f>
        <v>35713310</v>
      </c>
      <c r="M16" s="53">
        <f>SUM(M17:M19)</f>
        <v>18221012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21314572</v>
      </c>
      <c r="K17" s="7">
        <v>10728985</v>
      </c>
      <c r="L17" s="7">
        <v>22537060</v>
      </c>
      <c r="M17" s="7">
        <v>11480588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7585146</v>
      </c>
      <c r="K18" s="7">
        <v>3803022</v>
      </c>
      <c r="L18" s="7">
        <v>7918825</v>
      </c>
      <c r="M18" s="7">
        <v>4056932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4960924</v>
      </c>
      <c r="K19" s="7">
        <v>2496697</v>
      </c>
      <c r="L19" s="7">
        <v>5257425</v>
      </c>
      <c r="M19" s="7">
        <v>2683492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10896650</v>
      </c>
      <c r="K20" s="7">
        <v>5439191</v>
      </c>
      <c r="L20" s="7">
        <v>11445673</v>
      </c>
      <c r="M20" s="7">
        <v>5714492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10518944</v>
      </c>
      <c r="K21" s="7">
        <v>6590567</v>
      </c>
      <c r="L21" s="7">
        <v>8515216</v>
      </c>
      <c r="M21" s="7">
        <v>5004815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1142106</v>
      </c>
      <c r="K26" s="7">
        <v>451656</v>
      </c>
      <c r="L26" s="7">
        <v>2451068</v>
      </c>
      <c r="M26" s="7">
        <v>913694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896433</v>
      </c>
      <c r="K27" s="53">
        <f>SUM(K28:K32)</f>
        <v>389664</v>
      </c>
      <c r="L27" s="53">
        <f>SUM(L28:L32)</f>
        <v>408633</v>
      </c>
      <c r="M27" s="53">
        <f>SUM(M28:M32)</f>
        <v>347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896433</v>
      </c>
      <c r="K29" s="7">
        <v>389664</v>
      </c>
      <c r="L29" s="7">
        <v>406682</v>
      </c>
      <c r="M29" s="7">
        <v>0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>
        <v>1951</v>
      </c>
      <c r="M32" s="7">
        <v>347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8855445</v>
      </c>
      <c r="K33" s="53">
        <f>SUM(K34:K37)</f>
        <v>5557337</v>
      </c>
      <c r="L33" s="53">
        <f>SUM(L34:L37)</f>
        <v>9426890</v>
      </c>
      <c r="M33" s="53">
        <f>SUM(M34:M37)</f>
        <v>5285609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8446410</v>
      </c>
      <c r="K35" s="7">
        <v>5229552</v>
      </c>
      <c r="L35" s="7">
        <v>9055728</v>
      </c>
      <c r="M35" s="7">
        <v>5061019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409035</v>
      </c>
      <c r="K37" s="7">
        <v>327785</v>
      </c>
      <c r="L37" s="7">
        <v>371162</v>
      </c>
      <c r="M37" s="7">
        <v>224590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143701521</v>
      </c>
      <c r="K42" s="53">
        <f>K7+K27+K38+K40</f>
        <v>74988573</v>
      </c>
      <c r="L42" s="53">
        <f>L7+L27+L38+L40</f>
        <v>161079504</v>
      </c>
      <c r="M42" s="53">
        <f>M7+M27+M38+M40</f>
        <v>88679703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143413154</v>
      </c>
      <c r="K43" s="53">
        <f>K10+K33+K39+K41</f>
        <v>75653784</v>
      </c>
      <c r="L43" s="53">
        <f>L10+L33+L39+L41</f>
        <v>159699294</v>
      </c>
      <c r="M43" s="53">
        <f>M10+M33+M39+M41</f>
        <v>87472427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288367</v>
      </c>
      <c r="K44" s="53">
        <f>K42-K43</f>
        <v>-665211</v>
      </c>
      <c r="L44" s="53">
        <f>L42-L43</f>
        <v>1380210</v>
      </c>
      <c r="M44" s="53">
        <f>M42-M43</f>
        <v>1207276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288367</v>
      </c>
      <c r="K45" s="53">
        <f>IF(K42&gt;K43,K42-K43,0)</f>
        <v>0</v>
      </c>
      <c r="L45" s="53">
        <f>IF(L42&gt;L43,L42-L43,0)</f>
        <v>1380210</v>
      </c>
      <c r="M45" s="53">
        <f>IF(M42&gt;M43,M42-M43,0)</f>
        <v>1207276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665211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288367</v>
      </c>
      <c r="K48" s="53">
        <f>K44-K47</f>
        <v>-665211</v>
      </c>
      <c r="L48" s="53">
        <f>L44-L47</f>
        <v>1380210</v>
      </c>
      <c r="M48" s="53">
        <f>M44-M47</f>
        <v>1207276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288367</v>
      </c>
      <c r="K49" s="53">
        <f>IF(K48&gt;0,K48,0)</f>
        <v>0</v>
      </c>
      <c r="L49" s="53">
        <f>IF(L48&gt;0,L48,0)</f>
        <v>1380210</v>
      </c>
      <c r="M49" s="53">
        <f>IF(M48&gt;0,M48,0)</f>
        <v>1207276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0</v>
      </c>
      <c r="K50" s="61">
        <f>IF(K48&lt;0,-K48,0)</f>
        <v>665211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252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129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233586</v>
      </c>
      <c r="K53" s="7">
        <v>530448</v>
      </c>
      <c r="L53" s="7">
        <v>1327327</v>
      </c>
      <c r="M53" s="7">
        <v>1242528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54782</v>
      </c>
      <c r="K54" s="8">
        <v>134763</v>
      </c>
      <c r="L54" s="8">
        <v>52883</v>
      </c>
      <c r="M54" s="8">
        <v>-35252</v>
      </c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252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v>288367</v>
      </c>
      <c r="K56" s="6">
        <v>-665211</v>
      </c>
      <c r="L56" s="6">
        <v>1380210</v>
      </c>
      <c r="M56" s="6">
        <v>1207276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288367</v>
      </c>
      <c r="K67" s="61">
        <f>K56+K66</f>
        <v>-665211</v>
      </c>
      <c r="L67" s="61">
        <f>L56+L66</f>
        <v>1380210</v>
      </c>
      <c r="M67" s="61">
        <f>M56+M66</f>
        <v>1207276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233586</v>
      </c>
      <c r="K70" s="7">
        <v>-530448</v>
      </c>
      <c r="L70" s="7">
        <v>1327327</v>
      </c>
      <c r="M70" s="7">
        <v>1242528</v>
      </c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54782</v>
      </c>
      <c r="K71" s="8">
        <v>-134763</v>
      </c>
      <c r="L71" s="8">
        <v>52883</v>
      </c>
      <c r="M71" s="8">
        <v>-35252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J27" sqref="J27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361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359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283</v>
      </c>
      <c r="K5" s="68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60"/>
      <c r="J6" s="260"/>
      <c r="K6" s="261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288368</v>
      </c>
      <c r="K7" s="7">
        <v>1380210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10896650</v>
      </c>
      <c r="K8" s="7">
        <v>11445673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>
        <v>24842495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3">
        <f>SUM(J7:J12)</f>
        <v>11185018</v>
      </c>
      <c r="K13" s="53">
        <f>SUM(K7:K12)</f>
        <v>37668378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1931245</v>
      </c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12959403</v>
      </c>
      <c r="K15" s="7">
        <v>12748623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1837371</v>
      </c>
      <c r="K16" s="7">
        <v>3780362</v>
      </c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3">
        <f>SUM(J14:J17)</f>
        <v>16728019</v>
      </c>
      <c r="K18" s="53">
        <f>SUM(K14:K17)</f>
        <v>16528985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IF(J13&gt;J18,J13-J18,0)</f>
        <v>0</v>
      </c>
      <c r="K19" s="53">
        <f>IF(K13&gt;K18,K13-K18,0)</f>
        <v>21139393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3">
        <f>IF(J18&gt;J13,J18-J13,0)</f>
        <v>5543001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60"/>
      <c r="J21" s="260"/>
      <c r="K21" s="261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523450</v>
      </c>
      <c r="K22" s="7">
        <v>231619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13072941</v>
      </c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3">
        <f>SUM(J22:J26)</f>
        <v>13596391</v>
      </c>
      <c r="K27" s="53">
        <f>SUM(K22:K26)</f>
        <v>231619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5304450</v>
      </c>
      <c r="K28" s="7">
        <v>4145008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16436178</v>
      </c>
      <c r="K30" s="7">
        <v>3080963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3">
        <f>SUM(J28:J30)</f>
        <v>21740628</v>
      </c>
      <c r="K31" s="53">
        <f>SUM(K28:K30)</f>
        <v>7225971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IF(J31&gt;J27,J31-J27,0)</f>
        <v>8144237</v>
      </c>
      <c r="K33" s="53">
        <f>IF(K31&gt;K27,K31-K27,0)</f>
        <v>6994352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60"/>
      <c r="J34" s="260"/>
      <c r="K34" s="261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13729312</v>
      </c>
      <c r="K36" s="7"/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3">
        <f>SUM(J35:J37)</f>
        <v>13729312</v>
      </c>
      <c r="K38" s="53">
        <f>SUM(K35:K37)</f>
        <v>0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/>
      <c r="K39" s="7">
        <v>14619230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806200</v>
      </c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3">
        <f>SUM(J39:J43)</f>
        <v>806200</v>
      </c>
      <c r="K44" s="53">
        <f>SUM(K39:K43)</f>
        <v>14619230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IF(J38&gt;J44,J38-J44,0)</f>
        <v>12923112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IF(J44&gt;J38,J44-J38,0)</f>
        <v>0</v>
      </c>
      <c r="K46" s="53">
        <f>IF(K44&gt;K38,K44-K38,0)</f>
        <v>14619230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IF(J20-J19+J33-J32+J46-J45&gt;0,J20-J19+J33-J32+J46-J45,0)</f>
        <v>764126</v>
      </c>
      <c r="K48" s="53">
        <f>IF(K20-K19+K33-K32+K46-K45&gt;0,K20-K19+K33-K32+K46-K45,0)</f>
        <v>474189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2033203</v>
      </c>
      <c r="K49" s="7">
        <v>1608211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764126</v>
      </c>
      <c r="K51" s="7">
        <v>474189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4">
        <f>J49+J50-J51</f>
        <v>1269077</v>
      </c>
      <c r="K52" s="61">
        <f>K49+K50-K51</f>
        <v>1134022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283</v>
      </c>
      <c r="K5" s="72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60"/>
      <c r="J6" s="260"/>
      <c r="K6" s="261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8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60"/>
      <c r="J22" s="260"/>
      <c r="K22" s="261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60">
        <v>0</v>
      </c>
      <c r="J35" s="260"/>
      <c r="K35" s="261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4" sqref="K24"/>
    </sheetView>
  </sheetViews>
  <sheetFormatPr defaultColWidth="9.140625" defaultRowHeight="12.75"/>
  <cols>
    <col min="1" max="1" width="9.140625" style="75" customWidth="1"/>
    <col min="2" max="2" width="8.00390625" style="75" customWidth="1"/>
    <col min="3" max="3" width="9.140625" style="75" customWidth="1"/>
    <col min="4" max="4" width="6.28125" style="75" customWidth="1"/>
    <col min="5" max="5" width="10.421875" style="75" customWidth="1"/>
    <col min="6" max="6" width="6.421875" style="75" customWidth="1"/>
    <col min="7" max="7" width="7.8515625" style="75" customWidth="1"/>
    <col min="8" max="8" width="2.28125" style="75" customWidth="1"/>
    <col min="9" max="9" width="8.140625" style="75" customWidth="1"/>
    <col min="10" max="10" width="10.28125" style="75" customWidth="1"/>
    <col min="11" max="11" width="10.421875" style="75" customWidth="1"/>
    <col min="12" max="16384" width="9.140625" style="75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  <c r="L1" s="74"/>
    </row>
    <row r="2" spans="1:12" ht="15.75">
      <c r="A2" s="42"/>
      <c r="B2" s="73"/>
      <c r="C2" s="276" t="s">
        <v>282</v>
      </c>
      <c r="D2" s="276"/>
      <c r="E2" s="76">
        <v>40544</v>
      </c>
      <c r="F2" s="43" t="s">
        <v>250</v>
      </c>
      <c r="G2" s="277">
        <v>40724</v>
      </c>
      <c r="H2" s="278"/>
      <c r="I2" s="73"/>
      <c r="J2" s="73"/>
      <c r="K2" s="73"/>
      <c r="L2" s="77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80" t="s">
        <v>305</v>
      </c>
      <c r="J3" s="81" t="s">
        <v>150</v>
      </c>
      <c r="K3" s="81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3">
        <v>2</v>
      </c>
      <c r="J4" s="82" t="s">
        <v>283</v>
      </c>
      <c r="K4" s="82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286321450</v>
      </c>
      <c r="K5" s="45">
        <v>286321450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/>
      <c r="K6" s="46"/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7210905</v>
      </c>
      <c r="K7" s="46">
        <v>7083766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14202119</v>
      </c>
      <c r="K8" s="46">
        <v>14960259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413307</v>
      </c>
      <c r="K9" s="46">
        <v>1327326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19728048</v>
      </c>
      <c r="K10" s="46">
        <v>18975191</v>
      </c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8">
        <f>SUM(J5:J13)</f>
        <v>327875829</v>
      </c>
      <c r="K14" s="78">
        <f>SUM(K5:K13)</f>
        <v>328667992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>
        <v>327875829</v>
      </c>
      <c r="K23" s="45">
        <v>328667992</v>
      </c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9">
        <v>15558559</v>
      </c>
      <c r="K24" s="79">
        <v>15176179</v>
      </c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300"/>
      <c r="C4" s="300"/>
      <c r="D4" s="300"/>
      <c r="E4" s="300"/>
      <c r="F4" s="300"/>
      <c r="G4" s="300"/>
      <c r="H4" s="300"/>
      <c r="I4" s="300"/>
      <c r="J4" s="301"/>
    </row>
    <row r="5" spans="1:10" ht="12.75" customHeight="1">
      <c r="A5" s="302"/>
      <c r="B5" s="303"/>
      <c r="C5" s="303"/>
      <c r="D5" s="303"/>
      <c r="E5" s="303"/>
      <c r="F5" s="303"/>
      <c r="G5" s="303"/>
      <c r="H5" s="303"/>
      <c r="I5" s="303"/>
      <c r="J5" s="304"/>
    </row>
    <row r="6" spans="1:10" ht="12.75" customHeight="1">
      <c r="A6" s="302"/>
      <c r="B6" s="303"/>
      <c r="C6" s="303"/>
      <c r="D6" s="303"/>
      <c r="E6" s="303"/>
      <c r="F6" s="303"/>
      <c r="G6" s="303"/>
      <c r="H6" s="303"/>
      <c r="I6" s="303"/>
      <c r="J6" s="304"/>
    </row>
    <row r="7" spans="1:10" ht="12.75" customHeight="1">
      <c r="A7" s="302"/>
      <c r="B7" s="303"/>
      <c r="C7" s="303"/>
      <c r="D7" s="303"/>
      <c r="E7" s="303"/>
      <c r="F7" s="303"/>
      <c r="G7" s="303"/>
      <c r="H7" s="303"/>
      <c r="I7" s="303"/>
      <c r="J7" s="304"/>
    </row>
    <row r="8" spans="1:10" ht="12.75" customHeight="1">
      <c r="A8" s="302"/>
      <c r="B8" s="303"/>
      <c r="C8" s="303"/>
      <c r="D8" s="303"/>
      <c r="E8" s="303"/>
      <c r="F8" s="303"/>
      <c r="G8" s="303"/>
      <c r="H8" s="303"/>
      <c r="I8" s="303"/>
      <c r="J8" s="304"/>
    </row>
    <row r="9" spans="1:10" ht="12.75" customHeight="1">
      <c r="A9" s="302"/>
      <c r="B9" s="303"/>
      <c r="C9" s="303"/>
      <c r="D9" s="303"/>
      <c r="E9" s="303"/>
      <c r="F9" s="303"/>
      <c r="G9" s="303"/>
      <c r="H9" s="303"/>
      <c r="I9" s="303"/>
      <c r="J9" s="304"/>
    </row>
    <row r="10" spans="1:10" ht="12.75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Milan Razumovic</cp:lastModifiedBy>
  <cp:lastPrinted>2011-08-01T06:47:01Z</cp:lastPrinted>
  <dcterms:created xsi:type="dcterms:W3CDTF">2008-10-17T11:51:54Z</dcterms:created>
  <dcterms:modified xsi:type="dcterms:W3CDTF">2011-08-01T08:36:44Z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