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5200" windowHeight="1188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75" i="18" s="1"/>
  <c r="H131" i="18" s="1"/>
  <c r="H60" i="18"/>
  <c r="H53" i="18"/>
  <c r="H45" i="18"/>
  <c r="H38" i="18"/>
  <c r="H27" i="18"/>
  <c r="H17" i="18"/>
  <c r="H10" i="18"/>
  <c r="H61" i="22"/>
  <c r="H59" i="22"/>
  <c r="H60" i="22" s="1"/>
  <c r="H38" i="22"/>
  <c r="H57" i="22" s="1"/>
  <c r="H33" i="22"/>
  <c r="H31" i="22"/>
  <c r="H32" i="22" s="1"/>
  <c r="K10" i="22"/>
  <c r="H47" i="21" l="1"/>
  <c r="H34" i="21"/>
  <c r="H55" i="20"/>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14" i="19"/>
  <c r="K61" i="19" s="1"/>
  <c r="K8" i="19"/>
  <c r="K60" i="19" s="1"/>
  <c r="J8" i="19"/>
  <c r="J60" i="19" s="1"/>
  <c r="H8" i="19"/>
  <c r="I115" i="18"/>
  <c r="I103" i="18"/>
  <c r="I96" i="18"/>
  <c r="I92" i="18"/>
  <c r="I89" i="18"/>
  <c r="I85" i="18"/>
  <c r="I60" i="18"/>
  <c r="I53" i="18"/>
  <c r="I45" i="18"/>
  <c r="I44" i="18" s="1"/>
  <c r="I38" i="18"/>
  <c r="I27" i="18"/>
  <c r="I17" i="18"/>
  <c r="I10" i="18"/>
  <c r="H57" i="20" l="1"/>
  <c r="H59" i="20" s="1"/>
  <c r="H61" i="19"/>
  <c r="I34" i="21"/>
  <c r="H49" i="21"/>
  <c r="H51" i="21" s="1"/>
  <c r="I55" i="20"/>
  <c r="I24" i="20"/>
  <c r="I27" i="20" s="1"/>
  <c r="I75" i="18"/>
  <c r="I131" i="18" s="1"/>
  <c r="K62" i="19"/>
  <c r="K64" i="19"/>
  <c r="K63" i="19"/>
  <c r="I14" i="19"/>
  <c r="I61" i="19" s="1"/>
  <c r="I47" i="21"/>
  <c r="W61" i="22"/>
  <c r="H72" i="18"/>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H64" i="19"/>
  <c r="I49" i="21"/>
  <c r="I51" i="21" s="1"/>
  <c r="K66" i="19"/>
  <c r="K68" i="19"/>
  <c r="K67" i="19"/>
  <c r="I64" i="19"/>
  <c r="I63" i="19"/>
  <c r="I62" i="19"/>
  <c r="H62" i="19"/>
  <c r="H66" i="19" s="1"/>
  <c r="H63" i="19"/>
  <c r="J62" i="19"/>
  <c r="J66" i="19" s="1"/>
  <c r="J64" i="19"/>
  <c r="H67" i="19"/>
  <c r="H68" i="19" l="1"/>
  <c r="I66" i="19"/>
  <c r="I67" i="19"/>
  <c r="I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<sst xmlns="http://schemas.openxmlformats.org/spreadsheetml/2006/main" count="518" uniqueCount="455">
  <si>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</si>
  <si>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</si>
  <si>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</si>
  <si>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</si>
  <si>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</si>
  <si>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</si>
  <si>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</si>
  <si>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</si>
  <si>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</si>
  <si>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</si>
  <si>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</si>
  <si>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</si>
  <si>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</si>
  <si>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</si>
  <si>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</si>
  <si>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</si>
  <si>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</si>
  <si>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</si>
  <si>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</si>
  <si>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</si>
  <si>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</si>
  <si>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</si>
  <si>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</si>
  <si>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</si>
  <si>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</si>
  <si>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</si>
  <si>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</si>
  <si>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</si>
  <si>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</si>
  <si>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</si>
  <si>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</si>
  <si>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</si>
  <si>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</si>
  <si>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</si>
  <si>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</si>
  <si>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</si>
  <si>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</si>
  <si>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</si>
  <si>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</si>
  <si>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</si>
  <si>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</si>
  <si>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</si>
  <si>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</si>
  <si>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</si>
  <si>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</si>
  <si>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</si>
  <si>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</si>
  <si>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</si>
  <si>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</si>
  <si>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</si>
  <si>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</si>
  <si>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</si>
  <si>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</si>
  <si>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</si>
  <si>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</si>
  <si>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</si>
  <si>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</si>
  <si>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</si>
  <si>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</si>
  <si>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</si>
  <si>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</si>
  <si>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</si>
  <si>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</si>
  <si>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</si>
  <si>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</si>
  <si>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</si>
  <si>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</si>
  <si>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</si>
  <si>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</si>
  <si>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</si>
  <si>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</si>
  <si>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</si>
  <si>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</si>
  <si>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</si>
  <si>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</si>
  <si>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</si>
  <si>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</si>
  <si>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</si>
  <si>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</si>
  <si>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</si>
  <si>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</si>
  <si>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</si>
  <si>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</si>
  <si>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</si>
  <si>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</si>
  <si>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</si>
  <si>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</si>
  <si>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</si>
  <si>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</si>
  <si>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</si>
  <si>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</si>
  <si>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</si>
  <si>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</si>
  <si>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</si>
  <si>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</si>
  <si>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</si>
  <si>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</si>
  <si>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</si>
  <si>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</si>
  <si>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</si>
  <si>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</si>
  <si>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</si>
  <si>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</si>
  <si>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</si>
  <si>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</si>
  <si>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</si>
  <si>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</si>
  <si>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</si>
  <si>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</si>
  <si>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</si>
  <si>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</si>
  <si>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</si>
  <si>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</si>
  <si>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</si>
  <si>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</si>
  <si>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</si>
  <si>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</si>
  <si>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</si>
  <si>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</si>
  <si>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</si>
  <si>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</si>
  <si>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</si>
  <si>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</si>
  <si>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</si>
  <si>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</si>
  <si>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</si>
  <si>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</si>
  <si>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</si>
  <si>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</si>
  <si>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</si>
  <si>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</si>
  <si>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</si>
  <si>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</si>
  <si>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</si>
  <si>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</si>
  <si>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</si>
  <si>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</si>
  <si>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</si>
  <si>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</si>
  <si>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</si>
  <si>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</si>
  <si>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</si>
  <si>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</si>
  <si>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</si>
  <si>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</si>
  <si>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</si>
  <si>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</si>
  <si>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</si>
  <si>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</si>
  <si>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</si>
  <si>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</si>
  <si>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</si>
  <si>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</si>
  <si>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</si>
  <si>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</si>
  <si>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</si>
  <si>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</si>
  <si>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</si>
  <si>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</si>
  <si>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</si>
  <si>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</si>
  <si>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</si>
  <si>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</si>
  <si>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</si>
  <si>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</si>
  <si>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</si>
  <si>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</si>
  <si>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</si>
  <si>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</si>
  <si>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</si>
  <si>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</si>
  <si>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</si>
  <si>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</si>
  <si>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</si>
  <si>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</si>
  <si>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</si>
  <si>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</si>
  <si>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</si>
  <si>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</si>
  <si>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</si>
  <si>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</si>
  <si>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</si>
  <si>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</si>
  <si>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</si>
  <si>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</si>
  <si>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</si>
  <si>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</si>
  <si>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</si>
  <si>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</si>
  <si>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</si>
  <si>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</si>
  <si>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</si>
  <si>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</si>
  <si>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</si>
  <si>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</si>
  <si>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</si>
  <si>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</si>
  <si>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</si>
  <si>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</si>
  <si>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</si>
  <si>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</si>
  <si>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</si>
  <si>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</si>
  <si>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</si>
  <si>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</si>
  <si>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</si>
  <si>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</si>
  <si>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</si>
  <si>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</si>
  <si>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</si>
  <si>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</si>
  <si>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</si>
  <si>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</si>
  <si>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</si>
  <si>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</si>
  <si>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</si>
  <si>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</si>
  <si>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</si>
  <si>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</si>
  <si>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</si>
  <si>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</si>
  <si>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</si>
  <si>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</si>
  <si>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</si>
  <si>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</si>
  <si>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</si>
  <si>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</si>
  <si>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</si>
  <si>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</si>
  <si>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</si>
  <si>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</si>
  <si>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</si>
  <si>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</si>
  <si>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</si>
  <si>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</si>
  <si>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</si>
  <si>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</si>
  <si>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</si>
  <si>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</si>
  <si>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</si>
  <si>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</si>
  <si>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</si>
  <si>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</si>
  <si>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</si>
  <si>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</si>
  <si>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</si>
  <si>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</si>
  <si>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</si>
  <si>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</si>
  <si>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</si>
  <si>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</si>
  <si>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</si>
  <si>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</si>
  <si>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</si>
  <si>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</si>
  <si>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</si>
  <si>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</si>
  <si>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</si>
  <si>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</si>
  <si>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</si>
  <si>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</si>
  <si>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</si>
  <si>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</si>
  <si>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</si>
  <si>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</si>
  <si>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</si>
  <si>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</si>
  <si>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</si>
  <si>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</si>
  <si>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</si>
  <si>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</si>
  <si>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</si>
  <si>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</si>
  <si>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</si>
  <si>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</si>
  <si>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</si>
  <si>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</si>
  <si>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</si>
  <si>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</si>
  <si>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</si>
  <si>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</si>
  <si>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</si>
  <si>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</si>
  <si>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</si>
  <si>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</si>
  <si>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</si>
  <si>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</si>
  <si>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</si>
  <si>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</si>
  <si>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</si>
  <si>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</si>
  <si>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</si>
  <si>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</si>
  <si>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</si>
  <si>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</si>
  <si>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</si>
  <si>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</si>
  <si>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</si>
  <si>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</si>
  <si>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</si>
  <si>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</si>
  <si>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</si>
  <si>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</si>
  <si>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</si>
  <si>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</si>
  <si>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</si>
  <si>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</si>
  <si>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</si>
  <si>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</si>
  <si>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</si>
  <si>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</si>
  <si>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</si>
  <si>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</si>
  <si>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</si>
  <si>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</si>
  <si>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</si>
  <si>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</si>
  <si>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</si>
  <si>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</si>
  <si>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</si>
  <si>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</si>
  <si>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</si>
  <si>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</si>
  <si>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</si>
  <si>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</si>
  <si>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</si>
  <si>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</si>
  <si>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</si>
  <si>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</si>
  <si>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</si>
  <si>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</si>
  <si>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</si>
  <si>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</si>
  <si>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</si>
  <si>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</si>
  <si>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</si>
  <si>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</si>
  <si>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</si>
  <si>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</si>
  <si>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</si>
  <si>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</si>
  <si>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</si>
  <si>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</si>
  <si>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</si>
  <si>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</si>
  <si>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</si>
  <si>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</si>
  <si>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</si>
  <si>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</si>
  <si>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</si>
  <si>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</si>
  <si>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</si>
  <si>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</si>
  <si>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</si>
  <si>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</si>
  <si>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</si>
  <si>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</si>
  <si>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</si>
  <si>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</si>
  <si>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</si>
  <si>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</si>
  <si>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</si>
  <si>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</si>
  <si>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</si>
  <si>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</si>
  <si>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</si>
  <si>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</si>
  <si>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</si>
  <si>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</si>
  <si>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</si>
  <si>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</si>
  <si>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</si>
  <si>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</si>
  <si>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</si>
  <si>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</si>
  <si>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</si>
  <si>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</si>
  <si>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</si>
  <si>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</si>
  <si>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</si>
  <si>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</si>
  <si>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</si>
  <si>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</si>
  <si>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</si>
  <si>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</si>
  <si>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</si>
  <si>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</si>
  <si>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</si>
  <si>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</si>
  <si>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</si>
  <si>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</si>
  <si>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</si>
  <si>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</si>
  <si>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</si>
  <si>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</si>
  <si>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</si>
  <si>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</si>
  <si>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</si>
  <si>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</si>
  <si>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</si>
  <si>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</si>
  <si>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</si>
  <si>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</si>
  <si>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</si>
  <si>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</si>
  <si>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</si>
  <si>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</si>
  <si>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</si>
  <si>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</si>
  <si>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</si>
  <si>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</si>
  <si>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</si>
  <si>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</si>
  <si>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</si>
  <si>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</si>
  <si>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</si>
  <si>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</si>
  <si>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</si>
  <si>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</si>
  <si>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</si>
  <si>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</si>
  <si>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</si>
  <si>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</si>
  <si>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</si>
  <si>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</si>
  <si>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</si>
  <si>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</si>
  <si>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</si>
  <si>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</si>
  <si>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</si>
  <si>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</si>
  <si>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</si>
  <si>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</si>
  <si>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</si>
  <si>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</si>
  <si>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847</t>
  </si>
  <si>
    <t>HR</t>
  </si>
  <si>
    <t>74780000n00HZTWVU688</t>
  </si>
  <si>
    <t>KRAŠ d.d. Zagreb</t>
  </si>
  <si>
    <t>Zagreb</t>
  </si>
  <si>
    <t>Ravnice 48</t>
  </si>
  <si>
    <t>www.kras.hr</t>
  </si>
  <si>
    <t>Granić Ivanka</t>
  </si>
  <si>
    <t>012396019</t>
  </si>
  <si>
    <t>igranic@kras.hr</t>
  </si>
  <si>
    <t xml:space="preserve">stanje na dan 30.06.2020 </t>
  </si>
  <si>
    <t>Obveznik:KRAŠ d.d._____________________________________________________________</t>
  </si>
  <si>
    <t>u razdoblju 01.01.2020 do 30.06.2020</t>
  </si>
  <si>
    <t>Obveznik: KRAŠ d.d.________________________________________________________________________</t>
  </si>
  <si>
    <t>u razdoblju 01.01.2020. do 30.06.2020.</t>
  </si>
  <si>
    <t>Obveznik: KRAŠ d.d.____________________________________________________________________</t>
  </si>
  <si>
    <t>Obveznik: KRAŠ d.d._____________________________________________________________</t>
  </si>
  <si>
    <t>Moore Audit Zagreb</t>
  </si>
  <si>
    <t>Darko Karić</t>
  </si>
  <si>
    <t xml:space="preserve">BILJEŠKE UZ FINANCIJSKE IZVJEŠTAJE - TFI
(sastavljaju se za tromjesečna izvještajna razdoblja)
Naziv izdavatelja:   KRAŠ d.d.______________________________________________
OIB:   94989605030___________________________________
Izvještajno razdoblje: 01.01.2020. - 30.06.2020._____
Bilješke uz financijske izvještaje 
Značajniji poslovni događaji u promatranom tromjesečju objašnjeni su u Izvještaju Uprave Društva.
Godišnji financijski izvještaji dostupni su na internetskim stranicama Kraša d.d., te 
stranicama nadležnih institucija.
U veljači 2020.godine Komisija za hartije od vrijednosti Republike Srpske utvrdila je zajedničko djelovanje Kraš prehrambene industrije d.d. Zagreb i Mesne industrije braća Pivac d.o.o.,Vrgorac, temeljem učešća MI braća Pivac d.o.o. u vlasničkoj strukturi Kraš d.d. u visini od 50,52% temeljnog kapitala.Posljedica zajedničkog djelovanja bila je obveza objevljivanja ponude za preuzimanje dioničkog društva Mira a.d. Prijedor.                                                                                          Dana 26.03.2020. godine Kraš d.d. Zagreb je na Banjalučkoj burzi objavio Ponudu za preuzimanje dionica Mira a.d. Prijedor. Za vrijeme trajanja javne ponude za preuzimanje u Centralnim registru hartija od vrijednosti a.d. Banja Luka deponirano je 3.804.305 dionica Mira a.d. (20,59316%), koje je Kraš d.d. u zakonskom roku preuzeo i isplatio. Po okončanom postupku preuzimanja Kraš d.d. i Mesna industrija Braća Pivac d.o.o. Vrgorac u svom vlasništvu imaju 17.861.370 dionica,što predstavlja 17.861.370 glasova u skupštini Mire a.d. ili 96,685741% od ukupnog broja glasova.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</si>
</sst>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7" workbookViewId="0">
      <selection activeCell="C60" sqref="C60:J60"/>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43831</v>
      </c>
      <c r="F4" s="181"/>
      <c r="G4" s="77" t="s">
        <v>0</v>
      </c>
      <c r="H4" s="180">
        <v>44012</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432</v>
      </c>
      <c r="D11" s="164"/>
      <c r="E11" s="91"/>
      <c r="F11" s="129" t="s">
        <v>415</v>
      </c>
      <c r="G11" s="167"/>
      <c r="H11" s="145" t="s">
        <v>436</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433</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434</v>
      </c>
      <c r="D15" s="164"/>
      <c r="E15" s="168"/>
      <c r="F15" s="159"/>
      <c r="G15" s="97" t="s">
        <v>416</v>
      </c>
      <c r="H15" s="145" t="s">
        <v>437</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435</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438</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10000</v>
      </c>
      <c r="D21" s="146"/>
      <c r="E21" s="135"/>
      <c r="F21" s="135"/>
      <c r="G21" s="136" t="s">
        <v>439</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440</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441</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1498</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425</v>
      </c>
      <c r="D50" s="146"/>
      <c r="E50" s="147" t="s">
        <v>426</v>
      </c>
      <c r="F50" s="148"/>
      <c r="G50" s="136"/>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442</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443</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444</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452</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453</v>
      </c>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zoomScaleSheetLayoutView="110" workbookViewId="0">
      <selection activeCell="I133" sqref="I13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445</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446</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514932786</v>
      </c>
      <c r="I9" s="34">
        <f>I10+I17+I27+I38+I43</f>
        <v>544851211</v>
      </c>
    </row>
    <row r="10" spans="1:9" ht="12.75" customHeight="1" x14ac:dyDescent="0.25">
      <c r="A10" s="190" t="s">
        <v>5</v>
      </c>
      <c r="B10" s="190"/>
      <c r="C10" s="190"/>
      <c r="D10" s="190"/>
      <c r="E10" s="190"/>
      <c r="F10" s="190"/>
      <c r="G10" s="16">
        <v>3</v>
      </c>
      <c r="H10" s="34">
        <f>H11+H12+H13+H14+H15+H16</f>
        <v>7622612</v>
      </c>
      <c r="I10" s="34">
        <f>I11+I12+I13+I14+I15+I16</f>
        <v>6479469</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7473112</v>
      </c>
      <c r="I12" s="33">
        <v>6302434</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149500</v>
      </c>
      <c r="I15" s="33">
        <v>177035</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377359329</v>
      </c>
      <c r="I17" s="34">
        <f>I18+I19+I20+I21+I22+I23+I24+I25+I26</f>
        <v>397327743</v>
      </c>
    </row>
    <row r="18" spans="1:9" ht="12.75" customHeight="1" x14ac:dyDescent="0.25">
      <c r="A18" s="186" t="s">
        <v>13</v>
      </c>
      <c r="B18" s="186"/>
      <c r="C18" s="186"/>
      <c r="D18" s="186"/>
      <c r="E18" s="186"/>
      <c r="F18" s="186"/>
      <c r="G18" s="15">
        <v>11</v>
      </c>
      <c r="H18" s="33">
        <v>53396076</v>
      </c>
      <c r="I18" s="33">
        <v>53396076</v>
      </c>
    </row>
    <row r="19" spans="1:9" ht="12.75" customHeight="1" x14ac:dyDescent="0.25">
      <c r="A19" s="186" t="s">
        <v>14</v>
      </c>
      <c r="B19" s="186"/>
      <c r="C19" s="186"/>
      <c r="D19" s="186"/>
      <c r="E19" s="186"/>
      <c r="F19" s="186"/>
      <c r="G19" s="15">
        <v>12</v>
      </c>
      <c r="H19" s="33">
        <v>136154198</v>
      </c>
      <c r="I19" s="33">
        <v>131066641</v>
      </c>
    </row>
    <row r="20" spans="1:9" ht="12.75" customHeight="1" x14ac:dyDescent="0.25">
      <c r="A20" s="186" t="s">
        <v>15</v>
      </c>
      <c r="B20" s="186"/>
      <c r="C20" s="186"/>
      <c r="D20" s="186"/>
      <c r="E20" s="186"/>
      <c r="F20" s="186"/>
      <c r="G20" s="15">
        <v>13</v>
      </c>
      <c r="H20" s="33">
        <v>71417950</v>
      </c>
      <c r="I20" s="33">
        <v>68328769</v>
      </c>
    </row>
    <row r="21" spans="1:9" ht="12.75" customHeight="1" x14ac:dyDescent="0.25">
      <c r="A21" s="186" t="s">
        <v>16</v>
      </c>
      <c r="B21" s="186"/>
      <c r="C21" s="186"/>
      <c r="D21" s="186"/>
      <c r="E21" s="186"/>
      <c r="F21" s="186"/>
      <c r="G21" s="15">
        <v>14</v>
      </c>
      <c r="H21" s="33">
        <v>8921763</v>
      </c>
      <c r="I21" s="33">
        <v>8927316</v>
      </c>
    </row>
    <row r="22" spans="1:9" ht="12.75" customHeight="1" x14ac:dyDescent="0.25">
      <c r="A22" s="186" t="s">
        <v>17</v>
      </c>
      <c r="B22" s="186"/>
      <c r="C22" s="186"/>
      <c r="D22" s="186"/>
      <c r="E22" s="186"/>
      <c r="F22" s="186"/>
      <c r="G22" s="15">
        <v>15</v>
      </c>
      <c r="H22" s="33">
        <v>905962</v>
      </c>
      <c r="I22" s="33">
        <v>878002</v>
      </c>
    </row>
    <row r="23" spans="1:9" ht="12.75" customHeight="1" x14ac:dyDescent="0.25">
      <c r="A23" s="186" t="s">
        <v>18</v>
      </c>
      <c r="B23" s="186"/>
      <c r="C23" s="186"/>
      <c r="D23" s="186"/>
      <c r="E23" s="186"/>
      <c r="F23" s="186"/>
      <c r="G23" s="15">
        <v>16</v>
      </c>
      <c r="H23" s="33">
        <v>8628841</v>
      </c>
      <c r="I23" s="33">
        <v>35792016</v>
      </c>
    </row>
    <row r="24" spans="1:9" ht="12.75" customHeight="1" x14ac:dyDescent="0.25">
      <c r="A24" s="186" t="s">
        <v>19</v>
      </c>
      <c r="B24" s="186"/>
      <c r="C24" s="186"/>
      <c r="D24" s="186"/>
      <c r="E24" s="186"/>
      <c r="F24" s="186"/>
      <c r="G24" s="15">
        <v>17</v>
      </c>
      <c r="H24" s="33">
        <v>24013451</v>
      </c>
      <c r="I24" s="33">
        <v>24788688</v>
      </c>
    </row>
    <row r="25" spans="1:9" ht="12.75" customHeight="1" x14ac:dyDescent="0.25">
      <c r="A25" s="186" t="s">
        <v>20</v>
      </c>
      <c r="B25" s="186"/>
      <c r="C25" s="186"/>
      <c r="D25" s="186"/>
      <c r="E25" s="186"/>
      <c r="F25" s="186"/>
      <c r="G25" s="15">
        <v>18</v>
      </c>
      <c r="H25" s="33">
        <v>602422</v>
      </c>
      <c r="I25" s="33">
        <v>489553</v>
      </c>
    </row>
    <row r="26" spans="1:9" ht="12.75" customHeight="1" x14ac:dyDescent="0.25">
      <c r="A26" s="186" t="s">
        <v>21</v>
      </c>
      <c r="B26" s="186"/>
      <c r="C26" s="186"/>
      <c r="D26" s="186"/>
      <c r="E26" s="186"/>
      <c r="F26" s="186"/>
      <c r="G26" s="15">
        <v>19</v>
      </c>
      <c r="H26" s="33">
        <v>73318666</v>
      </c>
      <c r="I26" s="33">
        <v>73660682</v>
      </c>
    </row>
    <row r="27" spans="1:9" ht="12.75" customHeight="1" x14ac:dyDescent="0.25">
      <c r="A27" s="190" t="s">
        <v>22</v>
      </c>
      <c r="B27" s="190"/>
      <c r="C27" s="190"/>
      <c r="D27" s="190"/>
      <c r="E27" s="190"/>
      <c r="F27" s="190"/>
      <c r="G27" s="16">
        <v>20</v>
      </c>
      <c r="H27" s="34">
        <f>SUM(H28:H37)</f>
        <v>128504765</v>
      </c>
      <c r="I27" s="34">
        <f>SUM(I28:I37)</f>
        <v>139597919</v>
      </c>
    </row>
    <row r="28" spans="1:9" ht="12.75" customHeight="1" x14ac:dyDescent="0.25">
      <c r="A28" s="186" t="s">
        <v>23</v>
      </c>
      <c r="B28" s="186"/>
      <c r="C28" s="186"/>
      <c r="D28" s="186"/>
      <c r="E28" s="186"/>
      <c r="F28" s="186"/>
      <c r="G28" s="15">
        <v>21</v>
      </c>
      <c r="H28" s="33">
        <v>84676722</v>
      </c>
      <c r="I28" s="33">
        <v>102993075</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8720369</v>
      </c>
      <c r="I30" s="33">
        <v>19720369</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1144594</v>
      </c>
      <c r="I34" s="33">
        <v>1144594</v>
      </c>
    </row>
    <row r="35" spans="1:9" ht="12.75" customHeight="1" x14ac:dyDescent="0.25">
      <c r="A35" s="186" t="s">
        <v>30</v>
      </c>
      <c r="B35" s="186"/>
      <c r="C35" s="186"/>
      <c r="D35" s="186"/>
      <c r="E35" s="186"/>
      <c r="F35" s="186"/>
      <c r="G35" s="15">
        <v>28</v>
      </c>
      <c r="H35" s="33">
        <v>20038267</v>
      </c>
      <c r="I35" s="33">
        <v>1827661</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13924813</v>
      </c>
      <c r="I37" s="33">
        <v>13912220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1446080</v>
      </c>
      <c r="I43" s="33">
        <v>1446080</v>
      </c>
    </row>
    <row r="44" spans="1:9" ht="12.75" customHeight="1" x14ac:dyDescent="0.25">
      <c r="A44" s="188" t="s">
        <v>382</v>
      </c>
      <c r="B44" s="188"/>
      <c r="C44" s="188"/>
      <c r="D44" s="188"/>
      <c r="E44" s="188"/>
      <c r="F44" s="188"/>
      <c r="G44" s="16">
        <v>37</v>
      </c>
      <c r="H44" s="34">
        <f>H45+H53+H60+H70</f>
        <v>503512458</v>
      </c>
      <c r="I44" s="34">
        <f>I45+I53+I60+I70</f>
        <v>395542632</v>
      </c>
    </row>
    <row r="45" spans="1:9" ht="12.75" customHeight="1" x14ac:dyDescent="0.25">
      <c r="A45" s="190" t="s">
        <v>39</v>
      </c>
      <c r="B45" s="190"/>
      <c r="C45" s="190"/>
      <c r="D45" s="190"/>
      <c r="E45" s="190"/>
      <c r="F45" s="190"/>
      <c r="G45" s="16">
        <v>38</v>
      </c>
      <c r="H45" s="34">
        <f>SUM(H46:H52)</f>
        <v>115153910</v>
      </c>
      <c r="I45" s="34">
        <f>SUM(I46:I52)</f>
        <v>132232318</v>
      </c>
    </row>
    <row r="46" spans="1:9" ht="12.75" customHeight="1" x14ac:dyDescent="0.25">
      <c r="A46" s="186" t="s">
        <v>40</v>
      </c>
      <c r="B46" s="186"/>
      <c r="C46" s="186"/>
      <c r="D46" s="186"/>
      <c r="E46" s="186"/>
      <c r="F46" s="186"/>
      <c r="G46" s="15">
        <v>39</v>
      </c>
      <c r="H46" s="33">
        <v>78195713</v>
      </c>
      <c r="I46" s="33">
        <v>54074487</v>
      </c>
    </row>
    <row r="47" spans="1:9" ht="12.75" customHeight="1" x14ac:dyDescent="0.25">
      <c r="A47" s="186" t="s">
        <v>41</v>
      </c>
      <c r="B47" s="186"/>
      <c r="C47" s="186"/>
      <c r="D47" s="186"/>
      <c r="E47" s="186"/>
      <c r="F47" s="186"/>
      <c r="G47" s="15">
        <v>40</v>
      </c>
      <c r="H47" s="33">
        <v>0</v>
      </c>
      <c r="I47" s="33">
        <v>18195049</v>
      </c>
    </row>
    <row r="48" spans="1:9" ht="12.75" customHeight="1" x14ac:dyDescent="0.25">
      <c r="A48" s="186" t="s">
        <v>42</v>
      </c>
      <c r="B48" s="186"/>
      <c r="C48" s="186"/>
      <c r="D48" s="186"/>
      <c r="E48" s="186"/>
      <c r="F48" s="186"/>
      <c r="G48" s="15">
        <v>41</v>
      </c>
      <c r="H48" s="33">
        <v>24530215</v>
      </c>
      <c r="I48" s="33">
        <v>53599104</v>
      </c>
    </row>
    <row r="49" spans="1:9" ht="12.75" customHeight="1" x14ac:dyDescent="0.25">
      <c r="A49" s="186" t="s">
        <v>43</v>
      </c>
      <c r="B49" s="186"/>
      <c r="C49" s="186"/>
      <c r="D49" s="186"/>
      <c r="E49" s="186"/>
      <c r="F49" s="186"/>
      <c r="G49" s="15">
        <v>42</v>
      </c>
      <c r="H49" s="33">
        <v>8062702</v>
      </c>
      <c r="I49" s="33">
        <v>5722085</v>
      </c>
    </row>
    <row r="50" spans="1:9" ht="12.75" customHeight="1" x14ac:dyDescent="0.25">
      <c r="A50" s="186" t="s">
        <v>44</v>
      </c>
      <c r="B50" s="186"/>
      <c r="C50" s="186"/>
      <c r="D50" s="186"/>
      <c r="E50" s="186"/>
      <c r="F50" s="186"/>
      <c r="G50" s="15">
        <v>43</v>
      </c>
      <c r="H50" s="33">
        <v>4365280</v>
      </c>
      <c r="I50" s="33">
        <v>641593</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301237812</v>
      </c>
      <c r="I53" s="34">
        <f>SUM(I54:I59)</f>
        <v>214059081</v>
      </c>
    </row>
    <row r="54" spans="1:9" ht="12.75" customHeight="1" x14ac:dyDescent="0.25">
      <c r="A54" s="186" t="s">
        <v>48</v>
      </c>
      <c r="B54" s="186"/>
      <c r="C54" s="186"/>
      <c r="D54" s="186"/>
      <c r="E54" s="186"/>
      <c r="F54" s="186"/>
      <c r="G54" s="15">
        <v>47</v>
      </c>
      <c r="H54" s="33">
        <v>125935803</v>
      </c>
      <c r="I54" s="33">
        <v>84981044</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161157352</v>
      </c>
      <c r="I56" s="33">
        <v>121172091</v>
      </c>
    </row>
    <row r="57" spans="1:9" ht="12.75" customHeight="1" x14ac:dyDescent="0.25">
      <c r="A57" s="186" t="s">
        <v>51</v>
      </c>
      <c r="B57" s="186"/>
      <c r="C57" s="186"/>
      <c r="D57" s="186"/>
      <c r="E57" s="186"/>
      <c r="F57" s="186"/>
      <c r="G57" s="15">
        <v>50</v>
      </c>
      <c r="H57" s="33">
        <v>124813</v>
      </c>
      <c r="I57" s="33">
        <v>263090</v>
      </c>
    </row>
    <row r="58" spans="1:9" ht="12.75" customHeight="1" x14ac:dyDescent="0.25">
      <c r="A58" s="186" t="s">
        <v>52</v>
      </c>
      <c r="B58" s="186"/>
      <c r="C58" s="186"/>
      <c r="D58" s="186"/>
      <c r="E58" s="186"/>
      <c r="F58" s="186"/>
      <c r="G58" s="15">
        <v>51</v>
      </c>
      <c r="H58" s="33">
        <v>10056408</v>
      </c>
      <c r="I58" s="33">
        <v>4688029</v>
      </c>
    </row>
    <row r="59" spans="1:9" ht="12.75" customHeight="1" x14ac:dyDescent="0.25">
      <c r="A59" s="186" t="s">
        <v>53</v>
      </c>
      <c r="B59" s="186"/>
      <c r="C59" s="186"/>
      <c r="D59" s="186"/>
      <c r="E59" s="186"/>
      <c r="F59" s="186"/>
      <c r="G59" s="15">
        <v>52</v>
      </c>
      <c r="H59" s="33">
        <v>3963436</v>
      </c>
      <c r="I59" s="33">
        <v>2954827</v>
      </c>
    </row>
    <row r="60" spans="1:9" ht="12.75" customHeight="1" x14ac:dyDescent="0.25">
      <c r="A60" s="190" t="s">
        <v>54</v>
      </c>
      <c r="B60" s="190"/>
      <c r="C60" s="190"/>
      <c r="D60" s="190"/>
      <c r="E60" s="190"/>
      <c r="F60" s="190"/>
      <c r="G60" s="16">
        <v>53</v>
      </c>
      <c r="H60" s="34">
        <f>SUM(H61:H69)</f>
        <v>16534791</v>
      </c>
      <c r="I60" s="34">
        <f>SUM(I61:I69)</f>
        <v>3429650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16433925</v>
      </c>
      <c r="I63" s="33">
        <v>3344813</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16000</v>
      </c>
      <c r="I68" s="33">
        <v>0</v>
      </c>
    </row>
    <row r="69" spans="1:9" ht="12.75" customHeight="1" x14ac:dyDescent="0.25">
      <c r="A69" s="186" t="s">
        <v>56</v>
      </c>
      <c r="B69" s="186"/>
      <c r="C69" s="186"/>
      <c r="D69" s="186"/>
      <c r="E69" s="186"/>
      <c r="F69" s="186"/>
      <c r="G69" s="15">
        <v>62</v>
      </c>
      <c r="H69" s="33">
        <v>84866</v>
      </c>
      <c r="I69" s="33">
        <v>84837</v>
      </c>
    </row>
    <row r="70" spans="1:9" ht="12.75" customHeight="1" x14ac:dyDescent="0.25">
      <c r="A70" s="186" t="s">
        <v>57</v>
      </c>
      <c r="B70" s="186"/>
      <c r="C70" s="186"/>
      <c r="D70" s="186"/>
      <c r="E70" s="186"/>
      <c r="F70" s="186"/>
      <c r="G70" s="15">
        <v>63</v>
      </c>
      <c r="H70" s="33">
        <v>70585945</v>
      </c>
      <c r="I70" s="33">
        <v>45821583</v>
      </c>
    </row>
    <row r="71" spans="1:9" ht="12.75" customHeight="1" x14ac:dyDescent="0.25">
      <c r="A71" s="187" t="s">
        <v>58</v>
      </c>
      <c r="B71" s="187"/>
      <c r="C71" s="187"/>
      <c r="D71" s="187"/>
      <c r="E71" s="187"/>
      <c r="F71" s="187"/>
      <c r="G71" s="15">
        <v>64</v>
      </c>
      <c r="H71" s="33">
        <v>412834</v>
      </c>
      <c r="I71" s="33">
        <v>1261603</v>
      </c>
    </row>
    <row r="72" spans="1:9" ht="12.75" customHeight="1" x14ac:dyDescent="0.25">
      <c r="A72" s="188" t="s">
        <v>383</v>
      </c>
      <c r="B72" s="188"/>
      <c r="C72" s="188"/>
      <c r="D72" s="188"/>
      <c r="E72" s="188"/>
      <c r="F72" s="188"/>
      <c r="G72" s="16">
        <v>65</v>
      </c>
      <c r="H72" s="34">
        <f>H8+H9+H44+H71</f>
        <v>1018858078</v>
      </c>
      <c r="I72" s="34">
        <f>I8+I9+I44+I71</f>
        <v>941655446</v>
      </c>
    </row>
    <row r="73" spans="1:9" ht="12.75" customHeight="1" x14ac:dyDescent="0.25">
      <c r="A73" s="187" t="s">
        <v>59</v>
      </c>
      <c r="B73" s="187"/>
      <c r="C73" s="187"/>
      <c r="D73" s="187"/>
      <c r="E73" s="187"/>
      <c r="F73" s="187"/>
      <c r="G73" s="15">
        <v>66</v>
      </c>
      <c r="H73" s="33">
        <v>19123552</v>
      </c>
      <c r="I73" s="33">
        <v>195914</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667701050</v>
      </c>
      <c r="I75" s="34">
        <f>I76+I77+I78+I84+I85+I89+I92+I95</f>
        <v>671349897</v>
      </c>
    </row>
    <row r="76" spans="1:9" ht="12.75" customHeight="1" x14ac:dyDescent="0.25">
      <c r="A76" s="186" t="s">
        <v>61</v>
      </c>
      <c r="B76" s="186"/>
      <c r="C76" s="186"/>
      <c r="D76" s="186"/>
      <c r="E76" s="186"/>
      <c r="F76" s="186"/>
      <c r="G76" s="15">
        <v>68</v>
      </c>
      <c r="H76" s="33">
        <v>599448400</v>
      </c>
      <c r="I76" s="33">
        <v>599448400</v>
      </c>
    </row>
    <row r="77" spans="1:9" ht="12.75" customHeight="1" x14ac:dyDescent="0.25">
      <c r="A77" s="186" t="s">
        <v>62</v>
      </c>
      <c r="B77" s="186"/>
      <c r="C77" s="186"/>
      <c r="D77" s="186"/>
      <c r="E77" s="186"/>
      <c r="F77" s="186"/>
      <c r="G77" s="15">
        <v>69</v>
      </c>
      <c r="H77" s="33">
        <v>-16381635</v>
      </c>
      <c r="I77" s="33">
        <v>-15434988</v>
      </c>
    </row>
    <row r="78" spans="1:9" ht="12.75" customHeight="1" x14ac:dyDescent="0.25">
      <c r="A78" s="190" t="s">
        <v>63</v>
      </c>
      <c r="B78" s="190"/>
      <c r="C78" s="190"/>
      <c r="D78" s="190"/>
      <c r="E78" s="190"/>
      <c r="F78" s="190"/>
      <c r="G78" s="16">
        <v>70</v>
      </c>
      <c r="H78" s="34">
        <f>SUM(H79:H83)</f>
        <v>29484384</v>
      </c>
      <c r="I78" s="34">
        <f>SUM(I79:I83)</f>
        <v>29484384</v>
      </c>
    </row>
    <row r="79" spans="1:9" ht="12.75" customHeight="1" x14ac:dyDescent="0.25">
      <c r="A79" s="186" t="s">
        <v>64</v>
      </c>
      <c r="B79" s="186"/>
      <c r="C79" s="186"/>
      <c r="D79" s="186"/>
      <c r="E79" s="186"/>
      <c r="F79" s="186"/>
      <c r="G79" s="15">
        <v>71</v>
      </c>
      <c r="H79" s="33">
        <v>29484384</v>
      </c>
      <c r="I79" s="33">
        <v>29484384</v>
      </c>
    </row>
    <row r="80" spans="1:9" ht="12.75" customHeight="1" x14ac:dyDescent="0.25">
      <c r="A80" s="186" t="s">
        <v>65</v>
      </c>
      <c r="B80" s="186"/>
      <c r="C80" s="186"/>
      <c r="D80" s="186"/>
      <c r="E80" s="186"/>
      <c r="F80" s="186"/>
      <c r="G80" s="15">
        <v>72</v>
      </c>
      <c r="H80" s="33">
        <v>37853354</v>
      </c>
      <c r="I80" s="33">
        <v>40246603</v>
      </c>
    </row>
    <row r="81" spans="1:9" ht="12.75" customHeight="1" x14ac:dyDescent="0.25">
      <c r="A81" s="186" t="s">
        <v>66</v>
      </c>
      <c r="B81" s="186"/>
      <c r="C81" s="186"/>
      <c r="D81" s="186"/>
      <c r="E81" s="186"/>
      <c r="F81" s="186"/>
      <c r="G81" s="15">
        <v>73</v>
      </c>
      <c r="H81" s="33">
        <v>-37853354</v>
      </c>
      <c r="I81" s="33">
        <v>-40246603</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14414653</v>
      </c>
      <c r="I84" s="120">
        <v>14414653</v>
      </c>
    </row>
    <row r="85" spans="1:9" ht="12.75" customHeight="1" x14ac:dyDescent="0.25">
      <c r="A85" s="190" t="s">
        <v>70</v>
      </c>
      <c r="B85" s="190"/>
      <c r="C85" s="190"/>
      <c r="D85" s="190"/>
      <c r="E85" s="190"/>
      <c r="F85" s="190"/>
      <c r="G85" s="16">
        <v>77</v>
      </c>
      <c r="H85" s="34">
        <f>H86+H87+H88</f>
        <v>-56248</v>
      </c>
      <c r="I85" s="34">
        <f>I86+I87+I88</f>
        <v>-56248</v>
      </c>
    </row>
    <row r="86" spans="1:9" ht="12.75" customHeight="1" x14ac:dyDescent="0.25">
      <c r="A86" s="186" t="s">
        <v>71</v>
      </c>
      <c r="B86" s="186"/>
      <c r="C86" s="186"/>
      <c r="D86" s="186"/>
      <c r="E86" s="186"/>
      <c r="F86" s="186"/>
      <c r="G86" s="15">
        <v>78</v>
      </c>
      <c r="H86" s="33">
        <v>-56248</v>
      </c>
      <c r="I86" s="33">
        <v>-56248</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33259437</v>
      </c>
      <c r="I89" s="34">
        <f>I90-I91</f>
        <v>38376399</v>
      </c>
    </row>
    <row r="90" spans="1:9" ht="12.75" customHeight="1" x14ac:dyDescent="0.25">
      <c r="A90" s="186" t="s">
        <v>75</v>
      </c>
      <c r="B90" s="186"/>
      <c r="C90" s="186"/>
      <c r="D90" s="186"/>
      <c r="E90" s="186"/>
      <c r="F90" s="186"/>
      <c r="G90" s="15">
        <v>82</v>
      </c>
      <c r="H90" s="33">
        <v>33259437</v>
      </c>
      <c r="I90" s="33">
        <v>38376399</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7532059</v>
      </c>
      <c r="I92" s="34">
        <f>I93-I94</f>
        <v>5117297</v>
      </c>
    </row>
    <row r="93" spans="1:9" ht="12.75" customHeight="1" x14ac:dyDescent="0.25">
      <c r="A93" s="186" t="s">
        <v>78</v>
      </c>
      <c r="B93" s="186"/>
      <c r="C93" s="186"/>
      <c r="D93" s="186"/>
      <c r="E93" s="186"/>
      <c r="F93" s="186"/>
      <c r="G93" s="15">
        <v>85</v>
      </c>
      <c r="H93" s="33">
        <v>7532059</v>
      </c>
      <c r="I93" s="33">
        <v>5117297</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6391717</v>
      </c>
      <c r="I96" s="34">
        <f>SUM(I97:I102)</f>
        <v>6391717</v>
      </c>
    </row>
    <row r="97" spans="1:9" ht="12.75" customHeight="1" x14ac:dyDescent="0.25">
      <c r="A97" s="186" t="s">
        <v>81</v>
      </c>
      <c r="B97" s="186"/>
      <c r="C97" s="186"/>
      <c r="D97" s="186"/>
      <c r="E97" s="186"/>
      <c r="F97" s="186"/>
      <c r="G97" s="15">
        <v>89</v>
      </c>
      <c r="H97" s="33">
        <v>6391717</v>
      </c>
      <c r="I97" s="33">
        <v>6391717</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138089490</v>
      </c>
      <c r="I103" s="34">
        <f>SUM(I104:I114)</f>
        <v>105730552</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134229053</v>
      </c>
      <c r="I109" s="33">
        <v>101942240</v>
      </c>
    </row>
    <row r="110" spans="1:9" ht="12.75" customHeight="1" x14ac:dyDescent="0.25">
      <c r="A110" s="186" t="s">
        <v>93</v>
      </c>
      <c r="B110" s="186"/>
      <c r="C110" s="186"/>
      <c r="D110" s="186"/>
      <c r="E110" s="186"/>
      <c r="F110" s="186"/>
      <c r="G110" s="15">
        <v>102</v>
      </c>
      <c r="H110" s="33">
        <v>115597</v>
      </c>
      <c r="I110" s="33">
        <v>49541</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684119</v>
      </c>
      <c r="I113" s="33">
        <v>678049</v>
      </c>
    </row>
    <row r="114" spans="1:9" ht="12.75" customHeight="1" x14ac:dyDescent="0.25">
      <c r="A114" s="186" t="s">
        <v>97</v>
      </c>
      <c r="B114" s="186"/>
      <c r="C114" s="186"/>
      <c r="D114" s="186"/>
      <c r="E114" s="186"/>
      <c r="F114" s="186"/>
      <c r="G114" s="15">
        <v>106</v>
      </c>
      <c r="H114" s="33">
        <v>3060721</v>
      </c>
      <c r="I114" s="33">
        <v>3060722</v>
      </c>
    </row>
    <row r="115" spans="1:9" ht="12.75" customHeight="1" x14ac:dyDescent="0.25">
      <c r="A115" s="188" t="s">
        <v>387</v>
      </c>
      <c r="B115" s="188"/>
      <c r="C115" s="188"/>
      <c r="D115" s="188"/>
      <c r="E115" s="188"/>
      <c r="F115" s="188"/>
      <c r="G115" s="16">
        <v>107</v>
      </c>
      <c r="H115" s="34">
        <f>SUM(H116:H129)</f>
        <v>204743967</v>
      </c>
      <c r="I115" s="34">
        <f>SUM(I116:I129)</f>
        <v>130497664</v>
      </c>
    </row>
    <row r="116" spans="1:9" ht="12.75" customHeight="1" x14ac:dyDescent="0.25">
      <c r="A116" s="186" t="s">
        <v>87</v>
      </c>
      <c r="B116" s="186"/>
      <c r="C116" s="186"/>
      <c r="D116" s="186"/>
      <c r="E116" s="186"/>
      <c r="F116" s="186"/>
      <c r="G116" s="15">
        <v>108</v>
      </c>
      <c r="H116" s="33">
        <v>16722754</v>
      </c>
      <c r="I116" s="33">
        <v>18638773</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1534988</v>
      </c>
      <c r="I120" s="33">
        <v>1661468</v>
      </c>
    </row>
    <row r="121" spans="1:9" ht="12.75" customHeight="1" x14ac:dyDescent="0.25">
      <c r="A121" s="186" t="s">
        <v>92</v>
      </c>
      <c r="B121" s="186"/>
      <c r="C121" s="186"/>
      <c r="D121" s="186"/>
      <c r="E121" s="186"/>
      <c r="F121" s="186"/>
      <c r="G121" s="15">
        <v>113</v>
      </c>
      <c r="H121" s="33">
        <v>89778934</v>
      </c>
      <c r="I121" s="33">
        <v>29979959</v>
      </c>
    </row>
    <row r="122" spans="1:9" ht="12.75" customHeight="1" x14ac:dyDescent="0.25">
      <c r="A122" s="186" t="s">
        <v>93</v>
      </c>
      <c r="B122" s="186"/>
      <c r="C122" s="186"/>
      <c r="D122" s="186"/>
      <c r="E122" s="186"/>
      <c r="F122" s="186"/>
      <c r="G122" s="15">
        <v>114</v>
      </c>
      <c r="H122" s="33">
        <v>303296</v>
      </c>
      <c r="I122" s="33">
        <v>2197263</v>
      </c>
    </row>
    <row r="123" spans="1:9" ht="12.75" customHeight="1" x14ac:dyDescent="0.25">
      <c r="A123" s="186" t="s">
        <v>94</v>
      </c>
      <c r="B123" s="186"/>
      <c r="C123" s="186"/>
      <c r="D123" s="186"/>
      <c r="E123" s="186"/>
      <c r="F123" s="186"/>
      <c r="G123" s="15">
        <v>115</v>
      </c>
      <c r="H123" s="33">
        <v>75695468</v>
      </c>
      <c r="I123" s="33">
        <v>57035442</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9145402</v>
      </c>
      <c r="I125" s="33">
        <v>7992958</v>
      </c>
    </row>
    <row r="126" spans="1:9" x14ac:dyDescent="0.25">
      <c r="A126" s="186" t="s">
        <v>99</v>
      </c>
      <c r="B126" s="186"/>
      <c r="C126" s="186"/>
      <c r="D126" s="186"/>
      <c r="E126" s="186"/>
      <c r="F126" s="186"/>
      <c r="G126" s="15">
        <v>118</v>
      </c>
      <c r="H126" s="33">
        <v>6376733</v>
      </c>
      <c r="I126" s="33">
        <v>9934866</v>
      </c>
    </row>
    <row r="127" spans="1:9" x14ac:dyDescent="0.25">
      <c r="A127" s="186" t="s">
        <v>100</v>
      </c>
      <c r="B127" s="186"/>
      <c r="C127" s="186"/>
      <c r="D127" s="186"/>
      <c r="E127" s="186"/>
      <c r="F127" s="186"/>
      <c r="G127" s="15">
        <v>119</v>
      </c>
      <c r="H127" s="33">
        <v>789986</v>
      </c>
      <c r="I127" s="33">
        <v>734108</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4396406</v>
      </c>
      <c r="I129" s="33">
        <v>2322827</v>
      </c>
    </row>
    <row r="130" spans="1:9" ht="22.2" customHeight="1" x14ac:dyDescent="0.25">
      <c r="A130" s="187" t="s">
        <v>103</v>
      </c>
      <c r="B130" s="187"/>
      <c r="C130" s="187"/>
      <c r="D130" s="187"/>
      <c r="E130" s="187"/>
      <c r="F130" s="187"/>
      <c r="G130" s="15">
        <v>122</v>
      </c>
      <c r="H130" s="33">
        <v>1931854</v>
      </c>
      <c r="I130" s="33">
        <v>27685616</v>
      </c>
    </row>
    <row r="131" spans="1:9" x14ac:dyDescent="0.25">
      <c r="A131" s="188" t="s">
        <v>388</v>
      </c>
      <c r="B131" s="188"/>
      <c r="C131" s="188"/>
      <c r="D131" s="188"/>
      <c r="E131" s="188"/>
      <c r="F131" s="188"/>
      <c r="G131" s="16">
        <v>123</v>
      </c>
      <c r="H131" s="34">
        <f>H75+H96+H103+H115+H130</f>
        <v>1018858078</v>
      </c>
      <c r="I131" s="34">
        <f>I75+I96+I103+I115+I130</f>
        <v>941655446</v>
      </c>
    </row>
    <row r="132" spans="1:9" x14ac:dyDescent="0.25">
      <c r="A132" s="187" t="s">
        <v>104</v>
      </c>
      <c r="B132" s="187"/>
      <c r="C132" s="187"/>
      <c r="D132" s="187"/>
      <c r="E132" s="187"/>
      <c r="F132" s="187"/>
      <c r="G132" s="15">
        <v>124</v>
      </c>
      <c r="H132" s="33">
        <v>19123552</v>
      </c>
      <c r="I132" s="33">
        <v>195914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1" zoomScaleNormal="100" zoomScaleSheetLayoutView="110" workbookViewId="0">
      <selection activeCell="K90" sqref="K9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447</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448</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391341756</v>
      </c>
      <c r="I8" s="37">
        <f>SUM(I9:I13)</f>
        <v>202495723</v>
      </c>
      <c r="J8" s="37">
        <f>SUM(J9:J13)</f>
        <v>375203144</v>
      </c>
      <c r="K8" s="37">
        <f>SUM(K9:K13)</f>
        <v>192701232</v>
      </c>
    </row>
    <row r="9" spans="1:11" x14ac:dyDescent="0.25">
      <c r="A9" s="186" t="s">
        <v>121</v>
      </c>
      <c r="B9" s="186"/>
      <c r="C9" s="186"/>
      <c r="D9" s="186"/>
      <c r="E9" s="186"/>
      <c r="F9" s="186"/>
      <c r="G9" s="15">
        <v>126</v>
      </c>
      <c r="H9" s="33">
        <v>108975081</v>
      </c>
      <c r="I9" s="33">
        <v>52105856</v>
      </c>
      <c r="J9" s="33">
        <v>91098412</v>
      </c>
      <c r="K9" s="33">
        <v>36775696</v>
      </c>
    </row>
    <row r="10" spans="1:11" x14ac:dyDescent="0.25">
      <c r="A10" s="186" t="s">
        <v>122</v>
      </c>
      <c r="B10" s="186"/>
      <c r="C10" s="186"/>
      <c r="D10" s="186"/>
      <c r="E10" s="186"/>
      <c r="F10" s="186"/>
      <c r="G10" s="15">
        <v>127</v>
      </c>
      <c r="H10" s="33">
        <v>280745305</v>
      </c>
      <c r="I10" s="33">
        <v>149777206</v>
      </c>
      <c r="J10" s="33">
        <v>266389595</v>
      </c>
      <c r="K10" s="33">
        <v>138792678</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148710</v>
      </c>
      <c r="I12" s="33">
        <v>84736</v>
      </c>
      <c r="J12" s="33">
        <v>181118</v>
      </c>
      <c r="K12" s="33">
        <v>140442</v>
      </c>
    </row>
    <row r="13" spans="1:11" x14ac:dyDescent="0.25">
      <c r="A13" s="186" t="s">
        <v>125</v>
      </c>
      <c r="B13" s="186"/>
      <c r="C13" s="186"/>
      <c r="D13" s="186"/>
      <c r="E13" s="186"/>
      <c r="F13" s="186"/>
      <c r="G13" s="15">
        <v>130</v>
      </c>
      <c r="H13" s="33">
        <v>1472660</v>
      </c>
      <c r="I13" s="33">
        <v>527925</v>
      </c>
      <c r="J13" s="33">
        <v>17534019</v>
      </c>
      <c r="K13" s="33">
        <v>16992416</v>
      </c>
    </row>
    <row r="14" spans="1:11" x14ac:dyDescent="0.25">
      <c r="A14" s="214" t="s">
        <v>126</v>
      </c>
      <c r="B14" s="214"/>
      <c r="C14" s="214"/>
      <c r="D14" s="214"/>
      <c r="E14" s="214"/>
      <c r="F14" s="214"/>
      <c r="G14" s="20">
        <v>131</v>
      </c>
      <c r="H14" s="37">
        <f>H15+H16+H20+H24+H25+H26+H29+H36</f>
        <v>382830234</v>
      </c>
      <c r="I14" s="37">
        <f>I15+I16+I20+I24+I25+I26+I29+I36</f>
        <v>196821896</v>
      </c>
      <c r="J14" s="37">
        <f>J15+J16+J20+J24+J25+J26+J29+J36</f>
        <v>369120636</v>
      </c>
      <c r="K14" s="37">
        <f>K15+K16+K20+K24+K25+K26+K29+K36</f>
        <v>197330179</v>
      </c>
    </row>
    <row r="15" spans="1:11" x14ac:dyDescent="0.25">
      <c r="A15" s="186" t="s">
        <v>108</v>
      </c>
      <c r="B15" s="186"/>
      <c r="C15" s="186"/>
      <c r="D15" s="186"/>
      <c r="E15" s="186"/>
      <c r="F15" s="186"/>
      <c r="G15" s="15">
        <v>132</v>
      </c>
      <c r="H15" s="33">
        <v>-35423562</v>
      </c>
      <c r="I15" s="33">
        <v>-787704</v>
      </c>
      <c r="J15" s="33">
        <v>-47277552</v>
      </c>
      <c r="K15" s="33">
        <v>-7406544</v>
      </c>
    </row>
    <row r="16" spans="1:11" x14ac:dyDescent="0.25">
      <c r="A16" s="215" t="s">
        <v>127</v>
      </c>
      <c r="B16" s="215"/>
      <c r="C16" s="215"/>
      <c r="D16" s="215"/>
      <c r="E16" s="215"/>
      <c r="F16" s="215"/>
      <c r="G16" s="20">
        <v>133</v>
      </c>
      <c r="H16" s="37">
        <f>SUM(H17:H19)</f>
        <v>268861135</v>
      </c>
      <c r="I16" s="37">
        <f>SUM(I17:I19)</f>
        <v>123041784</v>
      </c>
      <c r="J16" s="37">
        <f>SUM(J17:J19)</f>
        <v>281398485</v>
      </c>
      <c r="K16" s="37">
        <f>SUM(K17:K19)</f>
        <v>127801988</v>
      </c>
    </row>
    <row r="17" spans="1:11" x14ac:dyDescent="0.25">
      <c r="A17" s="216" t="s">
        <v>128</v>
      </c>
      <c r="B17" s="216"/>
      <c r="C17" s="216"/>
      <c r="D17" s="216"/>
      <c r="E17" s="216"/>
      <c r="F17" s="216"/>
      <c r="G17" s="15">
        <v>134</v>
      </c>
      <c r="H17" s="33">
        <v>163881549</v>
      </c>
      <c r="I17" s="33">
        <v>67146788</v>
      </c>
      <c r="J17" s="33">
        <v>170365028</v>
      </c>
      <c r="K17" s="33">
        <v>69332714</v>
      </c>
    </row>
    <row r="18" spans="1:11" x14ac:dyDescent="0.25">
      <c r="A18" s="216" t="s">
        <v>129</v>
      </c>
      <c r="B18" s="216"/>
      <c r="C18" s="216"/>
      <c r="D18" s="216"/>
      <c r="E18" s="216"/>
      <c r="F18" s="216"/>
      <c r="G18" s="15">
        <v>135</v>
      </c>
      <c r="H18" s="33">
        <v>73667713</v>
      </c>
      <c r="I18" s="33">
        <v>40580784</v>
      </c>
      <c r="J18" s="33">
        <v>80675848</v>
      </c>
      <c r="K18" s="33">
        <v>42496413</v>
      </c>
    </row>
    <row r="19" spans="1:11" x14ac:dyDescent="0.25">
      <c r="A19" s="216" t="s">
        <v>130</v>
      </c>
      <c r="B19" s="216"/>
      <c r="C19" s="216"/>
      <c r="D19" s="216"/>
      <c r="E19" s="216"/>
      <c r="F19" s="216"/>
      <c r="G19" s="15">
        <v>136</v>
      </c>
      <c r="H19" s="33">
        <v>31311873</v>
      </c>
      <c r="I19" s="33">
        <v>15314212</v>
      </c>
      <c r="J19" s="33">
        <v>30357609</v>
      </c>
      <c r="K19" s="33">
        <v>15972861</v>
      </c>
    </row>
    <row r="20" spans="1:11" x14ac:dyDescent="0.25">
      <c r="A20" s="215" t="s">
        <v>131</v>
      </c>
      <c r="B20" s="215"/>
      <c r="C20" s="215"/>
      <c r="D20" s="215"/>
      <c r="E20" s="215"/>
      <c r="F20" s="215"/>
      <c r="G20" s="20">
        <v>137</v>
      </c>
      <c r="H20" s="37">
        <f>SUM(H21:H23)</f>
        <v>118149549</v>
      </c>
      <c r="I20" s="37">
        <f>SUM(I21:I23)</f>
        <v>58439310</v>
      </c>
      <c r="J20" s="37">
        <f>SUM(J21:J23)</f>
        <v>83593916</v>
      </c>
      <c r="K20" s="37">
        <f>SUM(K21:K23)</f>
        <v>39900309</v>
      </c>
    </row>
    <row r="21" spans="1:11" x14ac:dyDescent="0.25">
      <c r="A21" s="216" t="s">
        <v>109</v>
      </c>
      <c r="B21" s="216"/>
      <c r="C21" s="216"/>
      <c r="D21" s="216"/>
      <c r="E21" s="216"/>
      <c r="F21" s="216"/>
      <c r="G21" s="15">
        <v>138</v>
      </c>
      <c r="H21" s="33">
        <v>70240541</v>
      </c>
      <c r="I21" s="33">
        <v>35398527</v>
      </c>
      <c r="J21" s="33">
        <v>52790095</v>
      </c>
      <c r="K21" s="33">
        <v>25326944</v>
      </c>
    </row>
    <row r="22" spans="1:11" x14ac:dyDescent="0.25">
      <c r="A22" s="216" t="s">
        <v>110</v>
      </c>
      <c r="B22" s="216"/>
      <c r="C22" s="216"/>
      <c r="D22" s="216"/>
      <c r="E22" s="216"/>
      <c r="F22" s="216"/>
      <c r="G22" s="15">
        <v>139</v>
      </c>
      <c r="H22" s="33">
        <v>32264364</v>
      </c>
      <c r="I22" s="33">
        <v>15522321</v>
      </c>
      <c r="J22" s="33">
        <v>19656255</v>
      </c>
      <c r="K22" s="33">
        <v>9256932</v>
      </c>
    </row>
    <row r="23" spans="1:11" x14ac:dyDescent="0.25">
      <c r="A23" s="216" t="s">
        <v>111</v>
      </c>
      <c r="B23" s="216"/>
      <c r="C23" s="216"/>
      <c r="D23" s="216"/>
      <c r="E23" s="216"/>
      <c r="F23" s="216"/>
      <c r="G23" s="15">
        <v>140</v>
      </c>
      <c r="H23" s="33">
        <v>15644644</v>
      </c>
      <c r="I23" s="33">
        <v>7518462</v>
      </c>
      <c r="J23" s="33">
        <v>11147566</v>
      </c>
      <c r="K23" s="33">
        <v>5316433</v>
      </c>
    </row>
    <row r="24" spans="1:11" x14ac:dyDescent="0.25">
      <c r="A24" s="186" t="s">
        <v>112</v>
      </c>
      <c r="B24" s="186"/>
      <c r="C24" s="186"/>
      <c r="D24" s="186"/>
      <c r="E24" s="186"/>
      <c r="F24" s="186"/>
      <c r="G24" s="15">
        <v>141</v>
      </c>
      <c r="H24" s="33">
        <v>15393683</v>
      </c>
      <c r="I24" s="33">
        <v>7704327</v>
      </c>
      <c r="J24" s="33">
        <v>14494886</v>
      </c>
      <c r="K24" s="33">
        <v>7215206</v>
      </c>
    </row>
    <row r="25" spans="1:11" x14ac:dyDescent="0.25">
      <c r="A25" s="186" t="s">
        <v>113</v>
      </c>
      <c r="B25" s="186"/>
      <c r="C25" s="186"/>
      <c r="D25" s="186"/>
      <c r="E25" s="186"/>
      <c r="F25" s="186"/>
      <c r="G25" s="15">
        <v>142</v>
      </c>
      <c r="H25" s="33">
        <v>14033276</v>
      </c>
      <c r="I25" s="33">
        <v>8177213</v>
      </c>
      <c r="J25" s="33">
        <v>36380293</v>
      </c>
      <c r="K25" s="33">
        <v>29517335</v>
      </c>
    </row>
    <row r="26" spans="1:11" x14ac:dyDescent="0.25">
      <c r="A26" s="215" t="s">
        <v>132</v>
      </c>
      <c r="B26" s="215"/>
      <c r="C26" s="215"/>
      <c r="D26" s="215"/>
      <c r="E26" s="215"/>
      <c r="F26" s="215"/>
      <c r="G26" s="20">
        <v>143</v>
      </c>
      <c r="H26" s="37">
        <f>H27+H28</f>
        <v>1080000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1080000</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736153</v>
      </c>
      <c r="I36" s="33">
        <v>246966</v>
      </c>
      <c r="J36" s="33">
        <v>530608</v>
      </c>
      <c r="K36" s="33">
        <v>301885</v>
      </c>
    </row>
    <row r="37" spans="1:11" x14ac:dyDescent="0.25">
      <c r="A37" s="214" t="s">
        <v>142</v>
      </c>
      <c r="B37" s="214"/>
      <c r="C37" s="214"/>
      <c r="D37" s="214"/>
      <c r="E37" s="214"/>
      <c r="F37" s="214"/>
      <c r="G37" s="20">
        <v>154</v>
      </c>
      <c r="H37" s="37">
        <f>SUM(H38:H47)</f>
        <v>6001980</v>
      </c>
      <c r="I37" s="37">
        <f>SUM(I38:I47)</f>
        <v>3128728</v>
      </c>
      <c r="J37" s="37">
        <f>SUM(J38:J47)</f>
        <v>3135335</v>
      </c>
      <c r="K37" s="37">
        <f>SUM(K38:K47)</f>
        <v>861483</v>
      </c>
    </row>
    <row r="38" spans="1:11" x14ac:dyDescent="0.25">
      <c r="A38" s="186" t="s">
        <v>143</v>
      </c>
      <c r="B38" s="186"/>
      <c r="C38" s="186"/>
      <c r="D38" s="186"/>
      <c r="E38" s="186"/>
      <c r="F38" s="186"/>
      <c r="G38" s="15">
        <v>155</v>
      </c>
      <c r="H38" s="33">
        <v>1901573</v>
      </c>
      <c r="I38" s="33">
        <v>1901573</v>
      </c>
      <c r="J38" s="33">
        <v>0</v>
      </c>
      <c r="K38" s="33">
        <v>0</v>
      </c>
    </row>
    <row r="39" spans="1:11" ht="25.2" customHeight="1" x14ac:dyDescent="0.25">
      <c r="A39" s="186" t="s">
        <v>144</v>
      </c>
      <c r="B39" s="186"/>
      <c r="C39" s="186"/>
      <c r="D39" s="186"/>
      <c r="E39" s="186"/>
      <c r="F39" s="186"/>
      <c r="G39" s="15">
        <v>156</v>
      </c>
      <c r="H39" s="33">
        <v>5352</v>
      </c>
      <c r="I39" s="33">
        <v>5352</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42032</v>
      </c>
      <c r="I41" s="33">
        <v>32679</v>
      </c>
      <c r="J41" s="33">
        <v>171010</v>
      </c>
      <c r="K41" s="33">
        <v>117014</v>
      </c>
    </row>
    <row r="42" spans="1:11" ht="25.2" customHeight="1" x14ac:dyDescent="0.25">
      <c r="A42" s="186" t="s">
        <v>147</v>
      </c>
      <c r="B42" s="186"/>
      <c r="C42" s="186"/>
      <c r="D42" s="186"/>
      <c r="E42" s="186"/>
      <c r="F42" s="186"/>
      <c r="G42" s="15">
        <v>159</v>
      </c>
      <c r="H42" s="33">
        <v>313584</v>
      </c>
      <c r="I42" s="33">
        <v>128554</v>
      </c>
      <c r="J42" s="33">
        <v>2906738</v>
      </c>
      <c r="K42" s="33">
        <v>718804</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1514628</v>
      </c>
      <c r="I44" s="33">
        <v>216751</v>
      </c>
      <c r="J44" s="33">
        <v>57587</v>
      </c>
      <c r="K44" s="33">
        <v>25665</v>
      </c>
    </row>
    <row r="45" spans="1:11" x14ac:dyDescent="0.25">
      <c r="A45" s="186" t="s">
        <v>150</v>
      </c>
      <c r="B45" s="186"/>
      <c r="C45" s="186"/>
      <c r="D45" s="186"/>
      <c r="E45" s="186"/>
      <c r="F45" s="186"/>
      <c r="G45" s="15">
        <v>162</v>
      </c>
      <c r="H45" s="33">
        <v>2133682</v>
      </c>
      <c r="I45" s="33">
        <v>843419</v>
      </c>
      <c r="J45" s="33">
        <v>0</v>
      </c>
      <c r="K45" s="33">
        <v>0</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91129</v>
      </c>
      <c r="I47" s="33">
        <v>400</v>
      </c>
      <c r="J47" s="33">
        <v>0</v>
      </c>
      <c r="K47" s="33">
        <v>0</v>
      </c>
    </row>
    <row r="48" spans="1:11" x14ac:dyDescent="0.25">
      <c r="A48" s="214" t="s">
        <v>153</v>
      </c>
      <c r="B48" s="214"/>
      <c r="C48" s="214"/>
      <c r="D48" s="214"/>
      <c r="E48" s="214"/>
      <c r="F48" s="214"/>
      <c r="G48" s="20">
        <v>165</v>
      </c>
      <c r="H48" s="37">
        <f>SUM(H49:H55)</f>
        <v>4957080</v>
      </c>
      <c r="I48" s="37">
        <f>SUM(I49:I55)</f>
        <v>3411489</v>
      </c>
      <c r="J48" s="37">
        <f>SUM(J49:J55)</f>
        <v>2717027</v>
      </c>
      <c r="K48" s="37">
        <f>SUM(K49:K55)</f>
        <v>1621147</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595031</v>
      </c>
      <c r="I50" s="33">
        <v>521443</v>
      </c>
      <c r="J50" s="33">
        <v>1320306</v>
      </c>
      <c r="K50" s="33">
        <v>1320306</v>
      </c>
    </row>
    <row r="51" spans="1:11" x14ac:dyDescent="0.25">
      <c r="A51" s="210" t="s">
        <v>156</v>
      </c>
      <c r="B51" s="210"/>
      <c r="C51" s="210"/>
      <c r="D51" s="210"/>
      <c r="E51" s="210"/>
      <c r="F51" s="210"/>
      <c r="G51" s="15">
        <v>168</v>
      </c>
      <c r="H51" s="33">
        <v>2190128</v>
      </c>
      <c r="I51" s="33">
        <v>1107105</v>
      </c>
      <c r="J51" s="33">
        <v>770282</v>
      </c>
      <c r="K51" s="33">
        <v>315663</v>
      </c>
    </row>
    <row r="52" spans="1:11" x14ac:dyDescent="0.25">
      <c r="A52" s="210" t="s">
        <v>157</v>
      </c>
      <c r="B52" s="210"/>
      <c r="C52" s="210"/>
      <c r="D52" s="210"/>
      <c r="E52" s="210"/>
      <c r="F52" s="210"/>
      <c r="G52" s="15">
        <v>169</v>
      </c>
      <c r="H52" s="33">
        <v>2159334</v>
      </c>
      <c r="I52" s="33">
        <v>1782941</v>
      </c>
      <c r="J52" s="33">
        <v>626439</v>
      </c>
      <c r="K52" s="33">
        <v>-14822</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12587</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397343736</v>
      </c>
      <c r="I60" s="37">
        <f t="shared" ref="I60:K60" si="0">I8+I37+I56+I57</f>
        <v>205624451</v>
      </c>
      <c r="J60" s="37">
        <f t="shared" si="0"/>
        <v>378338479</v>
      </c>
      <c r="K60" s="37">
        <f t="shared" si="0"/>
        <v>193562715</v>
      </c>
    </row>
    <row r="61" spans="1:11" x14ac:dyDescent="0.25">
      <c r="A61" s="214" t="s">
        <v>166</v>
      </c>
      <c r="B61" s="214"/>
      <c r="C61" s="214"/>
      <c r="D61" s="214"/>
      <c r="E61" s="214"/>
      <c r="F61" s="214"/>
      <c r="G61" s="20">
        <v>178</v>
      </c>
      <c r="H61" s="37">
        <f>H14+H48+H58+H59</f>
        <v>387787314</v>
      </c>
      <c r="I61" s="37">
        <f t="shared" ref="I61:K61" si="1">I14+I48+I58+I59</f>
        <v>200233385</v>
      </c>
      <c r="J61" s="37">
        <f t="shared" si="1"/>
        <v>371837663</v>
      </c>
      <c r="K61" s="37">
        <f t="shared" si="1"/>
        <v>198951326</v>
      </c>
    </row>
    <row r="62" spans="1:11" x14ac:dyDescent="0.25">
      <c r="A62" s="214" t="s">
        <v>167</v>
      </c>
      <c r="B62" s="214"/>
      <c r="C62" s="214"/>
      <c r="D62" s="214"/>
      <c r="E62" s="214"/>
      <c r="F62" s="214"/>
      <c r="G62" s="20">
        <v>179</v>
      </c>
      <c r="H62" s="37">
        <f>H60-H61</f>
        <v>9556422</v>
      </c>
      <c r="I62" s="37">
        <f t="shared" ref="I62:K62" si="2">I60-I61</f>
        <v>5391066</v>
      </c>
      <c r="J62" s="37">
        <f t="shared" si="2"/>
        <v>6500816</v>
      </c>
      <c r="K62" s="37">
        <f t="shared" si="2"/>
        <v>-5388611</v>
      </c>
    </row>
    <row r="63" spans="1:11" x14ac:dyDescent="0.25">
      <c r="A63" s="213" t="s">
        <v>168</v>
      </c>
      <c r="B63" s="213"/>
      <c r="C63" s="213"/>
      <c r="D63" s="213"/>
      <c r="E63" s="213"/>
      <c r="F63" s="213"/>
      <c r="G63" s="20">
        <v>180</v>
      </c>
      <c r="H63" s="37">
        <f>+IF((H60-H61)&gt;0,(H60-H61),0)</f>
        <v>9556422</v>
      </c>
      <c r="I63" s="37">
        <f t="shared" ref="I63:K63" si="3">+IF((I60-I61)&gt;0,(I60-I61),0)</f>
        <v>5391066</v>
      </c>
      <c r="J63" s="37">
        <f t="shared" si="3"/>
        <v>6500816</v>
      </c>
      <c r="K63" s="37">
        <f t="shared" si="3"/>
        <v>0</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-5388611</v>
      </c>
    </row>
    <row r="65" spans="1:11" x14ac:dyDescent="0.25">
      <c r="A65" s="219" t="s">
        <v>115</v>
      </c>
      <c r="B65" s="219"/>
      <c r="C65" s="219"/>
      <c r="D65" s="219"/>
      <c r="E65" s="219"/>
      <c r="F65" s="219"/>
      <c r="G65" s="15">
        <v>182</v>
      </c>
      <c r="H65" s="33">
        <v>1909161</v>
      </c>
      <c r="I65" s="33">
        <v>747065</v>
      </c>
      <c r="J65" s="33">
        <v>1383519</v>
      </c>
      <c r="K65" s="33">
        <v>-846064</v>
      </c>
    </row>
    <row r="66" spans="1:11" x14ac:dyDescent="0.25">
      <c r="A66" s="214" t="s">
        <v>170</v>
      </c>
      <c r="B66" s="214"/>
      <c r="C66" s="214"/>
      <c r="D66" s="214"/>
      <c r="E66" s="214"/>
      <c r="F66" s="214"/>
      <c r="G66" s="20">
        <v>183</v>
      </c>
      <c r="H66" s="37">
        <f>H62-H65</f>
        <v>7647261</v>
      </c>
      <c r="I66" s="37">
        <f t="shared" ref="I66:K66" si="5">I62-I65</f>
        <v>4644001</v>
      </c>
      <c r="J66" s="37">
        <f t="shared" si="5"/>
        <v>5117297</v>
      </c>
      <c r="K66" s="37">
        <f t="shared" si="5"/>
        <v>-4542547</v>
      </c>
    </row>
    <row r="67" spans="1:11" x14ac:dyDescent="0.25">
      <c r="A67" s="213" t="s">
        <v>171</v>
      </c>
      <c r="B67" s="213"/>
      <c r="C67" s="213"/>
      <c r="D67" s="213"/>
      <c r="E67" s="213"/>
      <c r="F67" s="213"/>
      <c r="G67" s="20">
        <v>184</v>
      </c>
      <c r="H67" s="37">
        <f>+IF((H62-H65)&gt;0,(H62-H65),0)</f>
        <v>7647261</v>
      </c>
      <c r="I67" s="37">
        <f t="shared" ref="I67:K67" si="6">+IF((I62-I65)&gt;0,(I62-I65),0)</f>
        <v>4644001</v>
      </c>
      <c r="J67" s="37">
        <f t="shared" si="6"/>
        <v>5117297</v>
      </c>
      <c r="K67" s="37">
        <f t="shared" si="6"/>
        <v>0</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-4542547</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v>7647261</v>
      </c>
      <c r="I89" s="40">
        <v>4644001</v>
      </c>
      <c r="J89" s="40">
        <v>5117297</v>
      </c>
      <c r="K89" s="40">
        <v>4542547</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7647261</v>
      </c>
      <c r="I101" s="39">
        <f>I89+I100</f>
        <v>4644001</v>
      </c>
      <c r="J101" s="39">
        <f>J89+J100</f>
        <v>5117297</v>
      </c>
      <c r="K101" s="39">
        <f>K89+K100</f>
        <v>4542547</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110" zoomScaleNormal="100" workbookViewId="0">
      <selection activeCell="I41" sqref="I4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449</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451</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9556423</v>
      </c>
      <c r="I8" s="43">
        <v>6500816</v>
      </c>
    </row>
    <row r="9" spans="1:9" ht="12.75" customHeight="1" x14ac:dyDescent="0.25">
      <c r="A9" s="257" t="s">
        <v>211</v>
      </c>
      <c r="B9" s="258"/>
      <c r="C9" s="258"/>
      <c r="D9" s="258"/>
      <c r="E9" s="258"/>
      <c r="F9" s="259"/>
      <c r="G9" s="25">
        <v>2</v>
      </c>
      <c r="H9" s="44">
        <f>H10+H11+H12+H13+H14+H15+H16+H17</f>
        <v>17294997</v>
      </c>
      <c r="I9" s="44">
        <f>I10+I11+I12+I13+I14+I15+I16+I17</f>
        <v>39941564</v>
      </c>
    </row>
    <row r="10" spans="1:9" ht="12.75" customHeight="1" x14ac:dyDescent="0.25">
      <c r="A10" s="254" t="s">
        <v>212</v>
      </c>
      <c r="B10" s="255"/>
      <c r="C10" s="255"/>
      <c r="D10" s="255"/>
      <c r="E10" s="255"/>
      <c r="F10" s="256"/>
      <c r="G10" s="26">
        <v>3</v>
      </c>
      <c r="H10" s="45">
        <v>15393683</v>
      </c>
      <c r="I10" s="45">
        <v>14494886</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-3463584</v>
      </c>
      <c r="I13" s="45">
        <v>-228597</v>
      </c>
    </row>
    <row r="14" spans="1:9" ht="12.75" customHeight="1" x14ac:dyDescent="0.25">
      <c r="A14" s="254" t="s">
        <v>216</v>
      </c>
      <c r="B14" s="255"/>
      <c r="C14" s="255"/>
      <c r="D14" s="255"/>
      <c r="E14" s="255"/>
      <c r="F14" s="256"/>
      <c r="G14" s="26">
        <v>7</v>
      </c>
      <c r="H14" s="45">
        <v>2190128</v>
      </c>
      <c r="I14" s="45">
        <v>770282</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0</v>
      </c>
      <c r="I16" s="45">
        <v>0</v>
      </c>
    </row>
    <row r="17" spans="1:9" ht="25.2" customHeight="1" x14ac:dyDescent="0.25">
      <c r="A17" s="254" t="s">
        <v>219</v>
      </c>
      <c r="B17" s="255"/>
      <c r="C17" s="255"/>
      <c r="D17" s="255"/>
      <c r="E17" s="255"/>
      <c r="F17" s="256"/>
      <c r="G17" s="26">
        <v>10</v>
      </c>
      <c r="H17" s="45">
        <v>3174770</v>
      </c>
      <c r="I17" s="45">
        <v>24904993</v>
      </c>
    </row>
    <row r="18" spans="1:9" ht="28.2" customHeight="1" x14ac:dyDescent="0.25">
      <c r="A18" s="233" t="s">
        <v>390</v>
      </c>
      <c r="B18" s="234"/>
      <c r="C18" s="234"/>
      <c r="D18" s="234"/>
      <c r="E18" s="234"/>
      <c r="F18" s="235"/>
      <c r="G18" s="25">
        <v>11</v>
      </c>
      <c r="H18" s="44">
        <f>H8+H9</f>
        <v>26851420</v>
      </c>
      <c r="I18" s="44">
        <f>I8+I9</f>
        <v>46442380</v>
      </c>
    </row>
    <row r="19" spans="1:9" ht="12.75" customHeight="1" x14ac:dyDescent="0.25">
      <c r="A19" s="257" t="s">
        <v>220</v>
      </c>
      <c r="B19" s="258"/>
      <c r="C19" s="258"/>
      <c r="D19" s="258"/>
      <c r="E19" s="258"/>
      <c r="F19" s="259"/>
      <c r="G19" s="25">
        <v>12</v>
      </c>
      <c r="H19" s="44">
        <f>H20+H21+H22+H23</f>
        <v>-37894339</v>
      </c>
      <c r="I19" s="44">
        <f>I20+I21+I22+I23</f>
        <v>60308291</v>
      </c>
    </row>
    <row r="20" spans="1:9" ht="12.75" customHeight="1" x14ac:dyDescent="0.25">
      <c r="A20" s="254" t="s">
        <v>221</v>
      </c>
      <c r="B20" s="255"/>
      <c r="C20" s="255"/>
      <c r="D20" s="255"/>
      <c r="E20" s="255"/>
      <c r="F20" s="256"/>
      <c r="G20" s="26">
        <v>13</v>
      </c>
      <c r="H20" s="45">
        <v>-42421811</v>
      </c>
      <c r="I20" s="45">
        <v>-9792032</v>
      </c>
    </row>
    <row r="21" spans="1:9" ht="12.75" customHeight="1" x14ac:dyDescent="0.25">
      <c r="A21" s="254" t="s">
        <v>222</v>
      </c>
      <c r="B21" s="255"/>
      <c r="C21" s="255"/>
      <c r="D21" s="255"/>
      <c r="E21" s="255"/>
      <c r="F21" s="256"/>
      <c r="G21" s="26">
        <v>14</v>
      </c>
      <c r="H21" s="45">
        <v>25593487</v>
      </c>
      <c r="I21" s="45">
        <v>87178732</v>
      </c>
    </row>
    <row r="22" spans="1:9" ht="12.75" customHeight="1" x14ac:dyDescent="0.25">
      <c r="A22" s="254" t="s">
        <v>223</v>
      </c>
      <c r="B22" s="255"/>
      <c r="C22" s="255"/>
      <c r="D22" s="255"/>
      <c r="E22" s="255"/>
      <c r="F22" s="256"/>
      <c r="G22" s="26">
        <v>15</v>
      </c>
      <c r="H22" s="45">
        <v>-20904672</v>
      </c>
      <c r="I22" s="45">
        <v>-17078409</v>
      </c>
    </row>
    <row r="23" spans="1:9" ht="12.75" customHeight="1" x14ac:dyDescent="0.25">
      <c r="A23" s="254" t="s">
        <v>224</v>
      </c>
      <c r="B23" s="255"/>
      <c r="C23" s="255"/>
      <c r="D23" s="255"/>
      <c r="E23" s="255"/>
      <c r="F23" s="256"/>
      <c r="G23" s="26">
        <v>16</v>
      </c>
      <c r="H23" s="45">
        <v>-161343</v>
      </c>
      <c r="I23" s="45">
        <v>0</v>
      </c>
    </row>
    <row r="24" spans="1:9" ht="12.75" customHeight="1" x14ac:dyDescent="0.25">
      <c r="A24" s="233" t="s">
        <v>225</v>
      </c>
      <c r="B24" s="234"/>
      <c r="C24" s="234"/>
      <c r="D24" s="234"/>
      <c r="E24" s="234"/>
      <c r="F24" s="235"/>
      <c r="G24" s="25">
        <v>17</v>
      </c>
      <c r="H24" s="44">
        <f>H18+H19</f>
        <v>-11042919</v>
      </c>
      <c r="I24" s="44">
        <f>I18+I19</f>
        <v>106750671</v>
      </c>
    </row>
    <row r="25" spans="1:9" ht="12.75" customHeight="1" x14ac:dyDescent="0.25">
      <c r="A25" s="245" t="s">
        <v>226</v>
      </c>
      <c r="B25" s="246"/>
      <c r="C25" s="246"/>
      <c r="D25" s="246"/>
      <c r="E25" s="246"/>
      <c r="F25" s="247"/>
      <c r="G25" s="26">
        <v>18</v>
      </c>
      <c r="H25" s="45">
        <v>-2190128</v>
      </c>
      <c r="I25" s="45">
        <v>-770282</v>
      </c>
    </row>
    <row r="26" spans="1:9" ht="12.75" customHeight="1" x14ac:dyDescent="0.25">
      <c r="A26" s="245" t="s">
        <v>227</v>
      </c>
      <c r="B26" s="246"/>
      <c r="C26" s="246"/>
      <c r="D26" s="246"/>
      <c r="E26" s="246"/>
      <c r="F26" s="247"/>
      <c r="G26" s="26">
        <v>19</v>
      </c>
      <c r="H26" s="45">
        <v>-3669652</v>
      </c>
      <c r="I26" s="45">
        <v>-6110940</v>
      </c>
    </row>
    <row r="27" spans="1:9" ht="25.95" customHeight="1" x14ac:dyDescent="0.25">
      <c r="A27" s="236" t="s">
        <v>228</v>
      </c>
      <c r="B27" s="237"/>
      <c r="C27" s="237"/>
      <c r="D27" s="237"/>
      <c r="E27" s="237"/>
      <c r="F27" s="238"/>
      <c r="G27" s="27">
        <v>20</v>
      </c>
      <c r="H27" s="46">
        <f>H24+H25+H26</f>
        <v>-16902699</v>
      </c>
      <c r="I27" s="46">
        <f>I24+I25+I26</f>
        <v>99869449</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1492948</v>
      </c>
      <c r="I29" s="47">
        <v>8678835</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1556659</v>
      </c>
      <c r="I31" s="48">
        <v>228597</v>
      </c>
    </row>
    <row r="32" spans="1:9" ht="12.75" customHeight="1" x14ac:dyDescent="0.25">
      <c r="A32" s="245" t="s">
        <v>233</v>
      </c>
      <c r="B32" s="246"/>
      <c r="C32" s="246"/>
      <c r="D32" s="246"/>
      <c r="E32" s="246"/>
      <c r="F32" s="247"/>
      <c r="G32" s="26">
        <v>24</v>
      </c>
      <c r="H32" s="48">
        <v>1906925</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54167196</v>
      </c>
      <c r="I34" s="48">
        <v>20657763</v>
      </c>
    </row>
    <row r="35" spans="1:9" ht="26.4" customHeight="1" x14ac:dyDescent="0.25">
      <c r="A35" s="233" t="s">
        <v>236</v>
      </c>
      <c r="B35" s="234"/>
      <c r="C35" s="234"/>
      <c r="D35" s="234"/>
      <c r="E35" s="234"/>
      <c r="F35" s="235"/>
      <c r="G35" s="25">
        <v>27</v>
      </c>
      <c r="H35" s="49">
        <f>H29+H30+H31+H32+H33+H34</f>
        <v>59123728</v>
      </c>
      <c r="I35" s="49">
        <f>I29+I30+I31+I32+I33+I34</f>
        <v>29565195</v>
      </c>
    </row>
    <row r="36" spans="1:9" ht="22.95" customHeight="1" x14ac:dyDescent="0.25">
      <c r="A36" s="245" t="s">
        <v>237</v>
      </c>
      <c r="B36" s="246"/>
      <c r="C36" s="246"/>
      <c r="D36" s="246"/>
      <c r="E36" s="246"/>
      <c r="F36" s="247"/>
      <c r="G36" s="26">
        <v>28</v>
      </c>
      <c r="H36" s="48">
        <v>-28706666</v>
      </c>
      <c r="I36" s="48">
        <v>-41998992</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-11525500</v>
      </c>
      <c r="I40" s="48">
        <v>-329424</v>
      </c>
    </row>
    <row r="41" spans="1:9" ht="24" customHeight="1" x14ac:dyDescent="0.25">
      <c r="A41" s="233" t="s">
        <v>242</v>
      </c>
      <c r="B41" s="234"/>
      <c r="C41" s="234"/>
      <c r="D41" s="234"/>
      <c r="E41" s="234"/>
      <c r="F41" s="235"/>
      <c r="G41" s="25">
        <v>33</v>
      </c>
      <c r="H41" s="49">
        <f>H36+H37+H38+H39+H40</f>
        <v>-40232166</v>
      </c>
      <c r="I41" s="49">
        <f>I36+I37+I38+I39+I40</f>
        <v>-42328416</v>
      </c>
    </row>
    <row r="42" spans="1:9" ht="29.4" customHeight="1" x14ac:dyDescent="0.25">
      <c r="A42" s="236" t="s">
        <v>243</v>
      </c>
      <c r="B42" s="237"/>
      <c r="C42" s="237"/>
      <c r="D42" s="237"/>
      <c r="E42" s="237"/>
      <c r="F42" s="238"/>
      <c r="G42" s="27">
        <v>34</v>
      </c>
      <c r="H42" s="50">
        <f>H35+H41</f>
        <v>18891562</v>
      </c>
      <c r="I42" s="50">
        <f>I35+I41</f>
        <v>-12763221</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181329963</v>
      </c>
      <c r="I46" s="48">
        <v>0</v>
      </c>
    </row>
    <row r="47" spans="1:9" ht="12.75" customHeight="1" x14ac:dyDescent="0.25">
      <c r="A47" s="245" t="s">
        <v>248</v>
      </c>
      <c r="B47" s="246"/>
      <c r="C47" s="246"/>
      <c r="D47" s="246"/>
      <c r="E47" s="246"/>
      <c r="F47" s="247"/>
      <c r="G47" s="26">
        <v>38</v>
      </c>
      <c r="H47" s="48">
        <v>10070234</v>
      </c>
      <c r="I47" s="48">
        <v>0</v>
      </c>
    </row>
    <row r="48" spans="1:9" ht="22.2" customHeight="1" x14ac:dyDescent="0.25">
      <c r="A48" s="233" t="s">
        <v>249</v>
      </c>
      <c r="B48" s="234"/>
      <c r="C48" s="234"/>
      <c r="D48" s="234"/>
      <c r="E48" s="234"/>
      <c r="F48" s="235"/>
      <c r="G48" s="25">
        <v>39</v>
      </c>
      <c r="H48" s="49">
        <f>H44+H45+H46+H47</f>
        <v>191400197</v>
      </c>
      <c r="I48" s="49">
        <f>I44+I45+I46+I47</f>
        <v>0</v>
      </c>
    </row>
    <row r="49" spans="1:9" ht="24.6" customHeight="1" x14ac:dyDescent="0.25">
      <c r="A49" s="245" t="s">
        <v>389</v>
      </c>
      <c r="B49" s="246"/>
      <c r="C49" s="246"/>
      <c r="D49" s="246"/>
      <c r="E49" s="246"/>
      <c r="F49" s="247"/>
      <c r="G49" s="26">
        <v>40</v>
      </c>
      <c r="H49" s="48">
        <v>-193339292</v>
      </c>
      <c r="I49" s="48">
        <v>-91006223</v>
      </c>
    </row>
    <row r="50" spans="1:9" ht="12.75" customHeight="1" x14ac:dyDescent="0.25">
      <c r="A50" s="245" t="s">
        <v>250</v>
      </c>
      <c r="B50" s="246"/>
      <c r="C50" s="246"/>
      <c r="D50" s="246"/>
      <c r="E50" s="246"/>
      <c r="F50" s="247"/>
      <c r="G50" s="26">
        <v>41</v>
      </c>
      <c r="H50" s="48">
        <v>-14186800</v>
      </c>
      <c r="I50" s="48">
        <v>-21848</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-628078</v>
      </c>
      <c r="I52" s="48">
        <v>-19762955</v>
      </c>
    </row>
    <row r="53" spans="1:9" ht="12.75" customHeight="1" x14ac:dyDescent="0.25">
      <c r="A53" s="245" t="s">
        <v>253</v>
      </c>
      <c r="B53" s="246"/>
      <c r="C53" s="246"/>
      <c r="D53" s="246"/>
      <c r="E53" s="246"/>
      <c r="F53" s="247"/>
      <c r="G53" s="26">
        <v>44</v>
      </c>
      <c r="H53" s="48">
        <v>-770372</v>
      </c>
      <c r="I53" s="48">
        <v>-1079564</v>
      </c>
    </row>
    <row r="54" spans="1:9" ht="30.6" customHeight="1" x14ac:dyDescent="0.25">
      <c r="A54" s="233" t="s">
        <v>254</v>
      </c>
      <c r="B54" s="234"/>
      <c r="C54" s="234"/>
      <c r="D54" s="234"/>
      <c r="E54" s="234"/>
      <c r="F54" s="235"/>
      <c r="G54" s="25">
        <v>45</v>
      </c>
      <c r="H54" s="49">
        <f>H49+H50+H51+H52+H53</f>
        <v>-208924542</v>
      </c>
      <c r="I54" s="49">
        <f>I49+I50+I51+I52+I53</f>
        <v>-111870590</v>
      </c>
    </row>
    <row r="55" spans="1:9" ht="29.4" customHeight="1" x14ac:dyDescent="0.25">
      <c r="A55" s="248" t="s">
        <v>255</v>
      </c>
      <c r="B55" s="249"/>
      <c r="C55" s="249"/>
      <c r="D55" s="249"/>
      <c r="E55" s="249"/>
      <c r="F55" s="250"/>
      <c r="G55" s="25">
        <v>46</v>
      </c>
      <c r="H55" s="49">
        <f>H48+H54</f>
        <v>-17524345</v>
      </c>
      <c r="I55" s="49">
        <f>I48+I54</f>
        <v>-111870590</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-15535482</v>
      </c>
      <c r="I57" s="49">
        <f>I27+I42+I55+I56</f>
        <v>-24764362</v>
      </c>
    </row>
    <row r="58" spans="1:9" x14ac:dyDescent="0.25">
      <c r="A58" s="251" t="s">
        <v>258</v>
      </c>
      <c r="B58" s="252"/>
      <c r="C58" s="252"/>
      <c r="D58" s="252"/>
      <c r="E58" s="252"/>
      <c r="F58" s="253"/>
      <c r="G58" s="26">
        <v>49</v>
      </c>
      <c r="H58" s="48">
        <v>98921652</v>
      </c>
      <c r="I58" s="48">
        <v>70585945</v>
      </c>
    </row>
    <row r="59" spans="1:9" ht="31.2" customHeight="1" x14ac:dyDescent="0.25">
      <c r="A59" s="236" t="s">
        <v>259</v>
      </c>
      <c r="B59" s="237"/>
      <c r="C59" s="237"/>
      <c r="D59" s="237"/>
      <c r="E59" s="237"/>
      <c r="F59" s="238"/>
      <c r="G59" s="27">
        <v>50</v>
      </c>
      <c r="H59" s="50">
        <f>H57+H58</f>
        <v>83386170</v>
      </c>
      <c r="I59" s="50">
        <f>I57+I58</f>
        <v>45821583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447</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450</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S54" sqref="S54"/>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44012</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599448400</v>
      </c>
      <c r="I7" s="65">
        <v>-15509912</v>
      </c>
      <c r="J7" s="65">
        <v>27472420</v>
      </c>
      <c r="K7" s="65">
        <v>39347583</v>
      </c>
      <c r="L7" s="65">
        <v>39347583</v>
      </c>
      <c r="M7" s="65">
        <v>0</v>
      </c>
      <c r="N7" s="65">
        <v>0</v>
      </c>
      <c r="O7" s="65">
        <v>611512</v>
      </c>
      <c r="P7" s="65">
        <v>586667</v>
      </c>
      <c r="Q7" s="65">
        <v>0</v>
      </c>
      <c r="R7" s="65">
        <v>0</v>
      </c>
      <c r="S7" s="65">
        <v>7771444</v>
      </c>
      <c r="T7" s="65">
        <v>40239286</v>
      </c>
      <c r="U7" s="66">
        <f>H7+I7+J7+K7-L7+M7+N7+O7+P7+Q7+R7+S7+T7</f>
        <v>660619817</v>
      </c>
      <c r="V7" s="65">
        <v>0</v>
      </c>
      <c r="W7" s="66">
        <f>U7+V7</f>
        <v>660619817</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-25139</v>
      </c>
      <c r="T8" s="65">
        <v>0</v>
      </c>
      <c r="U8" s="66">
        <f t="shared" ref="U8:U9" si="0">H8+I8+J8+K8-L8+M8+N8+O8+P8+Q8+R8+S8+T8</f>
        <v>-25139</v>
      </c>
      <c r="V8" s="65">
        <v>0</v>
      </c>
      <c r="W8" s="66">
        <f t="shared" ref="W8:W9" si="1">U8+V8</f>
        <v>-25139</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375</v>
      </c>
      <c r="B10" s="307"/>
      <c r="C10" s="307"/>
      <c r="D10" s="307"/>
      <c r="E10" s="307"/>
      <c r="F10" s="307"/>
      <c r="G10" s="7">
        <v>4</v>
      </c>
      <c r="H10" s="66">
        <f>H7+H8+H9</f>
        <v>599448400</v>
      </c>
      <c r="I10" s="66">
        <f t="shared" ref="I10:W10" si="2">I7+I8+I9</f>
        <v>-15509912</v>
      </c>
      <c r="J10" s="66">
        <f t="shared" si="2"/>
        <v>27472420</v>
      </c>
      <c r="K10" s="66">
        <f>K7+K8+K9</f>
        <v>39347583</v>
      </c>
      <c r="L10" s="66">
        <f t="shared" si="2"/>
        <v>39347583</v>
      </c>
      <c r="M10" s="66">
        <f t="shared" si="2"/>
        <v>0</v>
      </c>
      <c r="N10" s="66">
        <f t="shared" si="2"/>
        <v>0</v>
      </c>
      <c r="O10" s="66">
        <f t="shared" si="2"/>
        <v>611512</v>
      </c>
      <c r="P10" s="66">
        <f t="shared" si="2"/>
        <v>586667</v>
      </c>
      <c r="Q10" s="66">
        <f t="shared" si="2"/>
        <v>0</v>
      </c>
      <c r="R10" s="66">
        <f t="shared" si="2"/>
        <v>0</v>
      </c>
      <c r="S10" s="66">
        <f t="shared" si="2"/>
        <v>7746305</v>
      </c>
      <c r="T10" s="66">
        <f t="shared" si="2"/>
        <v>40239286</v>
      </c>
      <c r="U10" s="66">
        <f t="shared" si="2"/>
        <v>660594678</v>
      </c>
      <c r="V10" s="66">
        <f t="shared" si="2"/>
        <v>0</v>
      </c>
      <c r="W10" s="66">
        <f t="shared" si="2"/>
        <v>660594678</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7532059</v>
      </c>
      <c r="U11" s="66">
        <f>H11+I11+J11+K11-L11+M11+N11+O11+P11+Q11+R11+S11+T11</f>
        <v>7532059</v>
      </c>
      <c r="V11" s="65">
        <v>0</v>
      </c>
      <c r="W11" s="66">
        <f t="shared" ref="W11:W28" si="3">U11+V11</f>
        <v>7532059</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13803141</v>
      </c>
      <c r="P13" s="67">
        <v>0</v>
      </c>
      <c r="Q13" s="67">
        <v>0</v>
      </c>
      <c r="R13" s="67">
        <v>0</v>
      </c>
      <c r="S13" s="65">
        <v>0</v>
      </c>
      <c r="T13" s="65">
        <v>0</v>
      </c>
      <c r="U13" s="66">
        <f t="shared" si="4"/>
        <v>13803141</v>
      </c>
      <c r="V13" s="65">
        <v>0</v>
      </c>
      <c r="W13" s="66">
        <f t="shared" si="3"/>
        <v>13803141</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-642915</v>
      </c>
      <c r="Q14" s="67">
        <v>0</v>
      </c>
      <c r="R14" s="67">
        <v>0</v>
      </c>
      <c r="S14" s="65">
        <v>0</v>
      </c>
      <c r="T14" s="65">
        <v>0</v>
      </c>
      <c r="U14" s="66">
        <f t="shared" si="4"/>
        <v>-642915</v>
      </c>
      <c r="V14" s="65">
        <v>0</v>
      </c>
      <c r="W14" s="66">
        <f t="shared" si="3"/>
        <v>-642915</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-136205</v>
      </c>
      <c r="J21" s="65">
        <v>0</v>
      </c>
      <c r="K21" s="65">
        <v>0</v>
      </c>
      <c r="L21" s="65">
        <v>0</v>
      </c>
      <c r="M21" s="65">
        <v>0</v>
      </c>
      <c r="N21" s="65">
        <v>0</v>
      </c>
      <c r="O21" s="65">
        <v>0</v>
      </c>
      <c r="P21" s="65">
        <v>0</v>
      </c>
      <c r="Q21" s="65">
        <v>0</v>
      </c>
      <c r="R21" s="65">
        <v>0</v>
      </c>
      <c r="S21" s="65">
        <v>0</v>
      </c>
      <c r="T21" s="65">
        <v>0</v>
      </c>
      <c r="U21" s="66">
        <f t="shared" si="4"/>
        <v>-136205</v>
      </c>
      <c r="V21" s="65">
        <v>0</v>
      </c>
      <c r="W21" s="66">
        <f t="shared" si="3"/>
        <v>-136205</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-735518</v>
      </c>
      <c r="J24" s="65">
        <v>0</v>
      </c>
      <c r="K24" s="65">
        <v>-1494230</v>
      </c>
      <c r="L24" s="65">
        <v>-1494230</v>
      </c>
      <c r="M24" s="65">
        <v>0</v>
      </c>
      <c r="N24" s="65">
        <v>0</v>
      </c>
      <c r="O24" s="65">
        <v>0</v>
      </c>
      <c r="P24" s="65">
        <v>0</v>
      </c>
      <c r="Q24" s="65">
        <v>0</v>
      </c>
      <c r="R24" s="65">
        <v>0</v>
      </c>
      <c r="S24" s="65">
        <v>1494230</v>
      </c>
      <c r="T24" s="65">
        <v>0</v>
      </c>
      <c r="U24" s="66">
        <f t="shared" si="4"/>
        <v>758712</v>
      </c>
      <c r="V24" s="65">
        <v>0</v>
      </c>
      <c r="W24" s="66">
        <f t="shared" si="3"/>
        <v>758712</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-14208420</v>
      </c>
      <c r="T25" s="65">
        <v>0</v>
      </c>
      <c r="U25" s="66">
        <f t="shared" si="4"/>
        <v>-14208420</v>
      </c>
      <c r="V25" s="65">
        <v>0</v>
      </c>
      <c r="W25" s="66">
        <f t="shared" si="3"/>
        <v>-14208420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2011964</v>
      </c>
      <c r="K27" s="65">
        <v>0</v>
      </c>
      <c r="L27" s="65">
        <v>0</v>
      </c>
      <c r="M27" s="65">
        <v>0</v>
      </c>
      <c r="N27" s="65">
        <v>0</v>
      </c>
      <c r="O27" s="65">
        <v>0</v>
      </c>
      <c r="P27" s="65">
        <v>0</v>
      </c>
      <c r="Q27" s="65">
        <v>0</v>
      </c>
      <c r="R27" s="65">
        <v>0</v>
      </c>
      <c r="S27" s="65">
        <v>38227322</v>
      </c>
      <c r="T27" s="65">
        <v>-40239286</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599448400</v>
      </c>
      <c r="I29" s="68">
        <f t="shared" ref="I29:W29" si="5">SUM(I10:I28)</f>
        <v>-16381635</v>
      </c>
      <c r="J29" s="68">
        <f t="shared" si="5"/>
        <v>29484384</v>
      </c>
      <c r="K29" s="68">
        <f t="shared" si="5"/>
        <v>37853353</v>
      </c>
      <c r="L29" s="68">
        <f t="shared" si="5"/>
        <v>37853353</v>
      </c>
      <c r="M29" s="68">
        <f t="shared" si="5"/>
        <v>0</v>
      </c>
      <c r="N29" s="68">
        <f t="shared" si="5"/>
        <v>0</v>
      </c>
      <c r="O29" s="68">
        <f t="shared" si="5"/>
        <v>14414653</v>
      </c>
      <c r="P29" s="68">
        <f t="shared" si="5"/>
        <v>-56248</v>
      </c>
      <c r="Q29" s="68">
        <f t="shared" si="5"/>
        <v>0</v>
      </c>
      <c r="R29" s="68">
        <f t="shared" si="5"/>
        <v>0</v>
      </c>
      <c r="S29" s="68">
        <f t="shared" si="5"/>
        <v>33259437</v>
      </c>
      <c r="T29" s="68">
        <f t="shared" si="5"/>
        <v>7532059</v>
      </c>
      <c r="U29" s="68">
        <f t="shared" si="5"/>
        <v>667701050</v>
      </c>
      <c r="V29" s="68">
        <f t="shared" si="5"/>
        <v>0</v>
      </c>
      <c r="W29" s="68">
        <f t="shared" si="5"/>
        <v>667701050</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13803141</v>
      </c>
      <c r="P31" s="66">
        <f t="shared" si="6"/>
        <v>-642915</v>
      </c>
      <c r="Q31" s="66">
        <f t="shared" si="6"/>
        <v>0</v>
      </c>
      <c r="R31" s="66">
        <f t="shared" si="6"/>
        <v>0</v>
      </c>
      <c r="S31" s="66">
        <f t="shared" si="6"/>
        <v>0</v>
      </c>
      <c r="T31" s="66">
        <f t="shared" si="6"/>
        <v>0</v>
      </c>
      <c r="U31" s="66">
        <f t="shared" si="6"/>
        <v>13160226</v>
      </c>
      <c r="V31" s="66">
        <f t="shared" si="6"/>
        <v>0</v>
      </c>
      <c r="W31" s="66">
        <f t="shared" si="6"/>
        <v>13160226</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13803141</v>
      </c>
      <c r="P32" s="66">
        <f t="shared" si="7"/>
        <v>-642915</v>
      </c>
      <c r="Q32" s="66">
        <f t="shared" si="7"/>
        <v>0</v>
      </c>
      <c r="R32" s="66">
        <f t="shared" si="7"/>
        <v>0</v>
      </c>
      <c r="S32" s="66">
        <f t="shared" si="7"/>
        <v>0</v>
      </c>
      <c r="T32" s="66">
        <f t="shared" si="7"/>
        <v>7532059</v>
      </c>
      <c r="U32" s="66">
        <f t="shared" si="7"/>
        <v>20692285</v>
      </c>
      <c r="V32" s="66">
        <f t="shared" si="7"/>
        <v>0</v>
      </c>
      <c r="W32" s="66">
        <f t="shared" si="7"/>
        <v>20692285</v>
      </c>
    </row>
    <row r="33" spans="1:23" ht="30.75" customHeight="1" x14ac:dyDescent="0.25">
      <c r="A33" s="291" t="s">
        <v>346</v>
      </c>
      <c r="B33" s="291"/>
      <c r="C33" s="291"/>
      <c r="D33" s="291"/>
      <c r="E33" s="291"/>
      <c r="F33" s="291"/>
      <c r="G33" s="8">
        <v>26</v>
      </c>
      <c r="H33" s="68">
        <f>SUM(H21:H28)</f>
        <v>0</v>
      </c>
      <c r="I33" s="68">
        <f t="shared" ref="I33:W33" si="8">SUM(I21:I28)</f>
        <v>-871723</v>
      </c>
      <c r="J33" s="68">
        <f t="shared" si="8"/>
        <v>2011964</v>
      </c>
      <c r="K33" s="68">
        <f t="shared" si="8"/>
        <v>-1494230</v>
      </c>
      <c r="L33" s="68">
        <f t="shared" si="8"/>
        <v>-1494230</v>
      </c>
      <c r="M33" s="68">
        <f t="shared" si="8"/>
        <v>0</v>
      </c>
      <c r="N33" s="68">
        <f t="shared" si="8"/>
        <v>0</v>
      </c>
      <c r="O33" s="68">
        <f t="shared" si="8"/>
        <v>0</v>
      </c>
      <c r="P33" s="68">
        <f t="shared" si="8"/>
        <v>0</v>
      </c>
      <c r="Q33" s="68">
        <f t="shared" si="8"/>
        <v>0</v>
      </c>
      <c r="R33" s="68">
        <f t="shared" si="8"/>
        <v>0</v>
      </c>
      <c r="S33" s="68">
        <f t="shared" si="8"/>
        <v>25513132</v>
      </c>
      <c r="T33" s="68">
        <f t="shared" si="8"/>
        <v>-40239286</v>
      </c>
      <c r="U33" s="68">
        <f t="shared" si="8"/>
        <v>-13585913</v>
      </c>
      <c r="V33" s="68">
        <f t="shared" si="8"/>
        <v>0</v>
      </c>
      <c r="W33" s="68">
        <f t="shared" si="8"/>
        <v>-13585913</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599448400</v>
      </c>
      <c r="I35" s="65">
        <v>-16381635</v>
      </c>
      <c r="J35" s="65">
        <v>29484384</v>
      </c>
      <c r="K35" s="65">
        <v>37853353</v>
      </c>
      <c r="L35" s="65">
        <v>37853353</v>
      </c>
      <c r="M35" s="65">
        <v>0</v>
      </c>
      <c r="N35" s="65">
        <v>0</v>
      </c>
      <c r="O35" s="65">
        <v>14414653</v>
      </c>
      <c r="P35" s="65">
        <v>-56248</v>
      </c>
      <c r="Q35" s="65">
        <v>0</v>
      </c>
      <c r="R35" s="65">
        <v>0</v>
      </c>
      <c r="S35" s="65">
        <v>33259437</v>
      </c>
      <c r="T35" s="65">
        <v>7532059</v>
      </c>
      <c r="U35" s="69">
        <f t="shared" ref="U35:U37" si="9">H35+I35+J35+K35-L35+M35+N35+O35+P35+Q35+R35+S35+T35</f>
        <v>667701050</v>
      </c>
      <c r="V35" s="65">
        <v>0</v>
      </c>
      <c r="W35" s="69">
        <f t="shared" ref="W35:W37" si="10">U35+V35</f>
        <v>667701050</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599448400</v>
      </c>
      <c r="I38" s="69">
        <f t="shared" ref="I38:W38" si="11">I35+I36+I37</f>
        <v>-16381635</v>
      </c>
      <c r="J38" s="69">
        <f t="shared" si="11"/>
        <v>29484384</v>
      </c>
      <c r="K38" s="69">
        <f t="shared" si="11"/>
        <v>37853353</v>
      </c>
      <c r="L38" s="69">
        <f t="shared" si="11"/>
        <v>37853353</v>
      </c>
      <c r="M38" s="69">
        <f t="shared" si="11"/>
        <v>0</v>
      </c>
      <c r="N38" s="69">
        <f t="shared" si="11"/>
        <v>0</v>
      </c>
      <c r="O38" s="69">
        <f t="shared" si="11"/>
        <v>14414653</v>
      </c>
      <c r="P38" s="69">
        <f t="shared" si="11"/>
        <v>-56248</v>
      </c>
      <c r="Q38" s="69">
        <f t="shared" si="11"/>
        <v>0</v>
      </c>
      <c r="R38" s="69">
        <f t="shared" si="11"/>
        <v>0</v>
      </c>
      <c r="S38" s="69">
        <f t="shared" si="11"/>
        <v>33259437</v>
      </c>
      <c r="T38" s="69">
        <f t="shared" si="11"/>
        <v>7532059</v>
      </c>
      <c r="U38" s="69">
        <f t="shared" si="11"/>
        <v>667701050</v>
      </c>
      <c r="V38" s="69">
        <f t="shared" si="11"/>
        <v>0</v>
      </c>
      <c r="W38" s="69">
        <f t="shared" si="11"/>
        <v>667701050</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15367297</v>
      </c>
      <c r="U39" s="69">
        <f t="shared" ref="U39:U56" si="12">H39+I39+J39+K39-L39+M39+N39+O39+P39+Q39+R39+S39+T39</f>
        <v>15367297</v>
      </c>
      <c r="V39" s="65">
        <v>0</v>
      </c>
      <c r="W39" s="69">
        <f t="shared" ref="W39:W56" si="13">U39+V39</f>
        <v>15367297</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946647</v>
      </c>
      <c r="J52" s="65">
        <v>0</v>
      </c>
      <c r="K52" s="65">
        <v>2393250</v>
      </c>
      <c r="L52" s="65">
        <v>2393250</v>
      </c>
      <c r="M52" s="65">
        <v>0</v>
      </c>
      <c r="N52" s="65">
        <v>0</v>
      </c>
      <c r="O52" s="65">
        <v>0</v>
      </c>
      <c r="P52" s="65">
        <v>0</v>
      </c>
      <c r="Q52" s="65">
        <v>0</v>
      </c>
      <c r="R52" s="65">
        <v>0</v>
      </c>
      <c r="S52" s="65">
        <v>-2393250</v>
      </c>
      <c r="T52" s="65">
        <v>0</v>
      </c>
      <c r="U52" s="69">
        <f t="shared" si="12"/>
        <v>-1446603</v>
      </c>
      <c r="V52" s="65">
        <v>0</v>
      </c>
      <c r="W52" s="69">
        <f t="shared" si="13"/>
        <v>-1446603</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-21847</v>
      </c>
      <c r="T53" s="65">
        <v>0</v>
      </c>
      <c r="U53" s="69">
        <f t="shared" si="12"/>
        <v>-21847</v>
      </c>
      <c r="V53" s="65">
        <v>0</v>
      </c>
      <c r="W53" s="69">
        <f t="shared" si="13"/>
        <v>-21847</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7532059</v>
      </c>
      <c r="T55" s="65">
        <v>-7532059</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599448400</v>
      </c>
      <c r="I57" s="70">
        <f t="shared" ref="I57:W57" si="14">SUM(I38:I56)</f>
        <v>-15434988</v>
      </c>
      <c r="J57" s="70">
        <f t="shared" si="14"/>
        <v>29484384</v>
      </c>
      <c r="K57" s="70">
        <f t="shared" si="14"/>
        <v>40246603</v>
      </c>
      <c r="L57" s="70">
        <f t="shared" si="14"/>
        <v>40246603</v>
      </c>
      <c r="M57" s="70">
        <f t="shared" si="14"/>
        <v>0</v>
      </c>
      <c r="N57" s="70">
        <f t="shared" si="14"/>
        <v>0</v>
      </c>
      <c r="O57" s="70">
        <f t="shared" si="14"/>
        <v>14414653</v>
      </c>
      <c r="P57" s="70">
        <f t="shared" si="14"/>
        <v>-56248</v>
      </c>
      <c r="Q57" s="70">
        <f t="shared" si="14"/>
        <v>0</v>
      </c>
      <c r="R57" s="70">
        <f t="shared" si="14"/>
        <v>0</v>
      </c>
      <c r="S57" s="70">
        <f t="shared" si="14"/>
        <v>38376399</v>
      </c>
      <c r="T57" s="70">
        <f t="shared" si="14"/>
        <v>15367297</v>
      </c>
      <c r="U57" s="70">
        <f t="shared" si="14"/>
        <v>681599897</v>
      </c>
      <c r="V57" s="70">
        <f t="shared" si="14"/>
        <v>0</v>
      </c>
      <c r="W57" s="70">
        <f t="shared" si="14"/>
        <v>681599897</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15367297</v>
      </c>
      <c r="U60" s="69">
        <f t="shared" si="16"/>
        <v>15367297</v>
      </c>
      <c r="V60" s="69">
        <f t="shared" si="16"/>
        <v>0</v>
      </c>
      <c r="W60" s="69">
        <f t="shared" si="16"/>
        <v>15367297</v>
      </c>
    </row>
    <row r="61" spans="1:23" ht="29.25" customHeight="1" x14ac:dyDescent="0.25">
      <c r="A61" s="285" t="s">
        <v>354</v>
      </c>
      <c r="B61" s="285"/>
      <c r="C61" s="285"/>
      <c r="D61" s="285"/>
      <c r="E61" s="285"/>
      <c r="F61" s="285"/>
      <c r="G61" s="9">
        <v>52</v>
      </c>
      <c r="H61" s="70">
        <f>SUM(H49:H56)</f>
        <v>0</v>
      </c>
      <c r="I61" s="70">
        <f t="shared" ref="I61:W61" si="17">SUM(I49:I56)</f>
        <v>946647</v>
      </c>
      <c r="J61" s="70">
        <f t="shared" si="17"/>
        <v>0</v>
      </c>
      <c r="K61" s="70">
        <f t="shared" si="17"/>
        <v>2393250</v>
      </c>
      <c r="L61" s="70">
        <f t="shared" si="17"/>
        <v>2393250</v>
      </c>
      <c r="M61" s="70">
        <f t="shared" si="17"/>
        <v>0</v>
      </c>
      <c r="N61" s="70">
        <f t="shared" si="17"/>
        <v>0</v>
      </c>
      <c r="O61" s="70">
        <f t="shared" si="17"/>
        <v>0</v>
      </c>
      <c r="P61" s="70">
        <f t="shared" si="17"/>
        <v>0</v>
      </c>
      <c r="Q61" s="70">
        <f t="shared" si="17"/>
        <v>0</v>
      </c>
      <c r="R61" s="70">
        <f t="shared" si="17"/>
        <v>0</v>
      </c>
      <c r="S61" s="70">
        <f t="shared" si="17"/>
        <v>5116962</v>
      </c>
      <c r="T61" s="70">
        <f t="shared" si="17"/>
        <v>-7532059</v>
      </c>
      <c r="U61" s="70">
        <f t="shared" si="17"/>
        <v>-1468450</v>
      </c>
      <c r="V61" s="70">
        <f t="shared" si="17"/>
        <v>0</v>
      </c>
      <c r="W61" s="70">
        <f t="shared" si="17"/>
        <v>-1468450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K15" sqref="K15"/>
    </sheetView>
  </sheetViews>
  <sheetFormatPr defaultRowHeight="13.2" x14ac:dyDescent="0.25"/>
  <sheetData>
    <row r="1" spans="1:9" ht="12.75" customHeight="1" x14ac:dyDescent="0.25">
      <c r="A1" s="314" t="s">
        <v>454</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2020-07-20T11:13:33Z</cp:lastPrinted>
  <dcterms:created xsi:type="dcterms:W3CDTF">2008-10-17T11:51:54Z</dcterms:created>
  <dcterms:modified xsi:type="dcterms:W3CDTF">2020-07-20T13:13:22Z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