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075" windowHeight="874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<sst xmlns="http://schemas.openxmlformats.org/spreadsheetml/2006/main" count="396" uniqueCount="344">
  <si>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</si>
  <si>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</si>
  <si>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</si>
  <si>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</si>
  <si>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</si>
  <si>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</si>
  <si>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</si>
  <si>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</si>
  <si>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</si>
  <si>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</si>
  <si>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</si>
  <si>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</si>
  <si>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</si>
  <si>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</si>
  <si>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</si>
  <si>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</si>
  <si>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</si>
  <si>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</si>
  <si>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</si>
  <si>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</si>
  <si>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</si>
  <si>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</si>
  <si>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</si>
  <si>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</si>
  <si>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</si>
  <si>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</si>
  <si>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</si>
  <si>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</si>
  <si>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</si>
  <si>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</si>
  <si>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</si>
  <si>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</si>
  <si>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</si>
  <si>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</si>
  <si>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</si>
  <si>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</si>
  <si>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</si>
  <si>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</si>
  <si>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</si>
  <si>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</si>
  <si>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</si>
  <si>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</si>
  <si>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</si>
  <si>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</si>
  <si>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</si>
  <si>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</si>
  <si>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</si>
  <si>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</si>
  <si>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</si>
  <si>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</si>
  <si>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</si>
  <si>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</si>
  <si>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</si>
  <si>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</si>
  <si>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</si>
  <si>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</si>
  <si>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</si>
  <si>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</si>
  <si>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</si>
  <si>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</si>
  <si>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</si>
  <si>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</si>
  <si>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</si>
  <si>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</si>
  <si>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</si>
  <si>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</si>
  <si>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</si>
  <si>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</si>
  <si>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</si>
  <si>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</si>
  <si>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</si>
  <si>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</si>
  <si>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</si>
  <si>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</si>
  <si>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</si>
  <si>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</si>
  <si>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</si>
  <si>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</si>
  <si>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</si>
  <si>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</si>
  <si>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</si>
  <si>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</si>
  <si>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</si>
  <si>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</si>
  <si>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</si>
  <si>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</si>
  <si>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</si>
  <si>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</si>
  <si>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</si>
  <si>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</si>
  <si>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</si>
  <si>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</si>
  <si>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</si>
  <si>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</si>
  <si>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</si>
  <si>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</si>
  <si>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</si>
  <si>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</si>
  <si>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</si>
  <si>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</si>
  <si>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</si>
  <si>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</si>
  <si>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</si>
  <si>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</si>
  <si>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</si>
  <si>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</si>
  <si>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</si>
  <si>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</si>
  <si>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</si>
  <si>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</si>
  <si>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</si>
  <si>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</si>
  <si>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</si>
  <si>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</si>
  <si>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</si>
  <si>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</si>
  <si>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</si>
  <si>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</si>
  <si>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</si>
  <si>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</si>
  <si>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</si>
  <si>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</si>
  <si>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</si>
  <si>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</si>
  <si>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</si>
  <si>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</si>
  <si>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</si>
  <si>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</si>
  <si>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</si>
  <si>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</si>
  <si>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</si>
  <si>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</si>
  <si>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</si>
  <si>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</si>
  <si>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</si>
  <si>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</si>
  <si>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</si>
  <si>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</si>
  <si>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</si>
  <si>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</si>
  <si>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</si>
  <si>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</si>
  <si>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</si>
  <si>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</si>
  <si>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</si>
  <si>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</si>
  <si>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</si>
  <si>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</si>
  <si>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</si>
  <si>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</si>
  <si>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</si>
  <si>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</si>
  <si>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</si>
  <si>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</si>
  <si>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</si>
  <si>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</si>
  <si>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</si>
  <si>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</si>
  <si>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</si>
  <si>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</si>
  <si>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</si>
  <si>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</si>
  <si>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</si>
  <si>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</si>
  <si>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</si>
  <si>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</si>
  <si>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</si>
  <si>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</si>
  <si>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</si>
  <si>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</si>
  <si>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</si>
  <si>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</si>
  <si>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</si>
  <si>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</si>
  <si>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</si>
  <si>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</si>
  <si>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</si>
  <si>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</si>
  <si>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</si>
  <si>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</si>
  <si>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</si>
  <si>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</si>
  <si>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</si>
  <si>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</si>
  <si>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</si>
  <si>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</si>
  <si>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</si>
  <si>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</si>
  <si>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</si>
  <si>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</si>
  <si>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</si>
  <si>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</si>
  <si>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</si>
  <si>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</si>
  <si>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</si>
  <si>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</si>
  <si>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</si>
  <si>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</si>
  <si>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</si>
  <si>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</si>
  <si>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</si>
  <si>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</si>
  <si>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</si>
  <si>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</si>
  <si>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</si>
  <si>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</si>
  <si>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</si>
  <si>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</si>
  <si>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</si>
  <si>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</si>
  <si>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</si>
  <si>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</si>
  <si>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</si>
  <si>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</si>
  <si>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</si>
  <si>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</si>
  <si>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</si>
  <si>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</si>
  <si>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</si>
  <si>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</si>
  <si>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</si>
  <si>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</si>
  <si>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</si>
  <si>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</si>
  <si>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</si>
  <si>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</si>
  <si>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</si>
  <si>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</si>
  <si>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</si>
  <si>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</si>
  <si>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</si>
  <si>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</si>
  <si>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</si>
  <si>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</si>
  <si>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</si>
  <si>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</si>
  <si>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</si>
  <si>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</si>
  <si>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</si>
  <si>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</si>
  <si>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</si>
  <si>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</si>
  <si>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</si>
  <si>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</si>
  <si>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</si>
  <si>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</si>
  <si>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</si>
  <si>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</si>
  <si>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</si>
  <si>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</si>
  <si>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</si>
  <si>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</si>
  <si>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</si>
  <si>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</si>
  <si>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</si>
  <si>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</si>
  <si>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</si>
  <si>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</si>
  <si>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</si>
  <si>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</si>
  <si>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</si>
  <si>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</si>
  <si>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</si>
  <si>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</si>
  <si>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</si>
  <si>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</si>
  <si>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</si>
  <si>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</si>
  <si>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</si>
  <si>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</si>
  <si>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</si>
  <si>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</si>
  <si>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</si>
  <si>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</si>
  <si>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</si>
  <si>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</si>
  <si>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</si>
  <si>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</si>
  <si>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</si>
  <si>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</si>
  <si>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</si>
  <si>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</si>
  <si>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</si>
  <si>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</si>
  <si>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</si>
  <si>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</si>
  <si>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</si>
  <si>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</si>
  <si>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</si>
  <si>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</si>
  <si>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</si>
  <si>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</si>
  <si>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</si>
  <si>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</si>
  <si>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</si>
  <si>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</si>
  <si>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</si>
  <si>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</si>
  <si>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</si>
  <si>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</si>
  <si>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</si>
  <si>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</si>
  <si>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</si>
  <si>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</si>
  <si>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</si>
  <si>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</si>
  <si>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</si>
  <si>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</si>
  <si>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</si>
  <si>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</si>
  <si>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</si>
  <si>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</si>
  <si>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</si>
  <si>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</si>
  <si>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</si>
  <si>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</si>
  <si>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</si>
  <si>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</si>
  <si>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</si>
  <si>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</si>
  <si>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</si>
  <si>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03269043</t>
  </si>
  <si>
    <t>080005858</t>
  </si>
  <si>
    <t>94989605030</t>
  </si>
  <si>
    <t>Zagreb</t>
  </si>
  <si>
    <t>Ravnice 48</t>
  </si>
  <si>
    <t>www.kras.hr</t>
  </si>
  <si>
    <t>Grad Zagreb</t>
  </si>
  <si>
    <t>NE</t>
  </si>
  <si>
    <t>1082</t>
  </si>
  <si>
    <t>Granić Ivanka</t>
  </si>
  <si>
    <t>012396579</t>
  </si>
  <si>
    <t>igranic@kras.hr</t>
  </si>
  <si>
    <t>012396019</t>
  </si>
  <si>
    <t>KRAŠ d.d. Zagreb</t>
  </si>
  <si>
    <t>Obveznik: KRAŠ d.d. Zagreb_____________________________________________________________</t>
  </si>
  <si>
    <t>Bulić Damir, Varenina Alen, Klepo Dinko</t>
  </si>
  <si>
    <t>stanje na dan 30.09.2018.</t>
  </si>
  <si>
    <t>u razdoblju 01.01.2018. do 30.09.2018.</t>
  </si>
  <si>
    <t>u razdoblju 01.01.2018 do 30.09.2018.</t>
  </si>
  <si>
    <t>Fiksne obveze prema dospjelim anuitetima podmirene su na vrijeme, dok su obveze prema</t>
  </si>
  <si>
    <t>dobavljačima usklađene s tekućim priljevom.</t>
  </si>
  <si>
    <t>BILJEŠKE - MATICA 1-9/2018</t>
  </si>
  <si>
    <t xml:space="preserve">U razdoblju 1.-9.2018. godine Kraš d.d. ostvario je ukupne prihode u visini od 583.519.226 kuna, što je na razini prošlogodišnjeg ostvarenja.Istovremeno ukupni  rashodi manji su za 0,8% u odnosu na isto razdoblje 2017. godine. Ostvarena  neto dobit u visini od 7.781.257 kuna veća je za 68,6% od iste ostvarene u razdoblju siječanj-rujan 2017. godine.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</si>
</sst>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62" applyBorder="1" applyAlignment="1">
      <alignment/>
      <protection/>
    </xf>
    <xf numFmtId="0" fontId="9" fillId="0" borderId="26" xfId="62" applyBorder="1" applyAlignment="1">
      <alignment/>
      <protection/>
    </xf>
    <xf numFmtId="0" fontId="20" fillId="0" borderId="0" xfId="62" applyFont="1">
      <alignment vertical="top"/>
      <protection/>
    </xf>
    <xf numFmtId="0" fontId="20" fillId="0" borderId="0" xfId="62" applyFont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 horizontal="center"/>
      <protection/>
    </xf>
    <xf numFmtId="0" fontId="16" fillId="0" borderId="0" xfId="62" applyFont="1" applyBorder="1" applyAlignment="1">
      <alignment horizontal="justify" vertical="top" wrapText="1"/>
      <protection/>
    </xf>
    <xf numFmtId="0" fontId="20" fillId="0" borderId="0" xfId="62" applyFont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22">
      <selection activeCell="L19" sqref="L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20">
        <v>43101</v>
      </c>
      <c r="F2" s="12"/>
      <c r="G2" s="13" t="s">
        <v>250</v>
      </c>
      <c r="H2" s="120">
        <v>43373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0" t="s">
        <v>315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52" t="s">
        <v>321</v>
      </c>
      <c r="D6" s="153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3" t="s">
        <v>252</v>
      </c>
      <c r="B8" s="194"/>
      <c r="C8" s="152" t="s">
        <v>322</v>
      </c>
      <c r="D8" s="153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85"/>
      <c r="C10" s="152" t="s">
        <v>323</v>
      </c>
      <c r="D10" s="153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54" t="s">
        <v>334</v>
      </c>
      <c r="D12" s="181"/>
      <c r="E12" s="181"/>
      <c r="F12" s="181"/>
      <c r="G12" s="181"/>
      <c r="H12" s="181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83">
        <v>10000</v>
      </c>
      <c r="D14" s="184"/>
      <c r="E14" s="16"/>
      <c r="F14" s="154" t="s">
        <v>324</v>
      </c>
      <c r="G14" s="181"/>
      <c r="H14" s="181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54" t="s">
        <v>325</v>
      </c>
      <c r="D16" s="181"/>
      <c r="E16" s="181"/>
      <c r="F16" s="181"/>
      <c r="G16" s="181"/>
      <c r="H16" s="18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82"/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77" t="s">
        <v>326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133</v>
      </c>
      <c r="D22" s="154" t="s">
        <v>324</v>
      </c>
      <c r="E22" s="174"/>
      <c r="F22" s="175"/>
      <c r="G22" s="139"/>
      <c r="H22" s="18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21</v>
      </c>
      <c r="D24" s="154" t="s">
        <v>327</v>
      </c>
      <c r="E24" s="174"/>
      <c r="F24" s="174"/>
      <c r="G24" s="175"/>
      <c r="H24" s="51" t="s">
        <v>261</v>
      </c>
      <c r="I24" s="122">
        <v>1637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328</v>
      </c>
      <c r="D26" s="25"/>
      <c r="E26" s="33"/>
      <c r="F26" s="24"/>
      <c r="G26" s="176" t="s">
        <v>263</v>
      </c>
      <c r="H26" s="140"/>
      <c r="I26" s="124" t="s">
        <v>329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7" t="s">
        <v>264</v>
      </c>
      <c r="B28" s="168"/>
      <c r="C28" s="169"/>
      <c r="D28" s="169"/>
      <c r="E28" s="170" t="s">
        <v>265</v>
      </c>
      <c r="F28" s="171"/>
      <c r="G28" s="171"/>
      <c r="H28" s="172" t="s">
        <v>266</v>
      </c>
      <c r="I28" s="173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55"/>
      <c r="C30" s="155"/>
      <c r="D30" s="156"/>
      <c r="E30" s="164"/>
      <c r="F30" s="155"/>
      <c r="G30" s="155"/>
      <c r="H30" s="152"/>
      <c r="I30" s="153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4"/>
      <c r="B32" s="155"/>
      <c r="C32" s="155"/>
      <c r="D32" s="156"/>
      <c r="E32" s="164"/>
      <c r="F32" s="155"/>
      <c r="G32" s="155"/>
      <c r="H32" s="152"/>
      <c r="I32" s="153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55"/>
      <c r="C34" s="155"/>
      <c r="D34" s="156"/>
      <c r="E34" s="164"/>
      <c r="F34" s="155"/>
      <c r="G34" s="155"/>
      <c r="H34" s="152"/>
      <c r="I34" s="153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55"/>
      <c r="C36" s="155"/>
      <c r="D36" s="156"/>
      <c r="E36" s="164"/>
      <c r="F36" s="155"/>
      <c r="G36" s="155"/>
      <c r="H36" s="152"/>
      <c r="I36" s="153"/>
      <c r="J36" s="10"/>
      <c r="K36" s="10"/>
      <c r="L36" s="10"/>
    </row>
    <row r="37" spans="1:12" ht="12.75">
      <c r="A37" s="103"/>
      <c r="B37" s="30"/>
      <c r="C37" s="159"/>
      <c r="D37" s="160"/>
      <c r="E37" s="16"/>
      <c r="F37" s="159"/>
      <c r="G37" s="160"/>
      <c r="H37" s="16"/>
      <c r="I37" s="95"/>
      <c r="J37" s="10"/>
      <c r="K37" s="10"/>
      <c r="L37" s="10"/>
    </row>
    <row r="38" spans="1:12" ht="12.75">
      <c r="A38" s="164"/>
      <c r="B38" s="155"/>
      <c r="C38" s="155"/>
      <c r="D38" s="156"/>
      <c r="E38" s="164"/>
      <c r="F38" s="155"/>
      <c r="G38" s="155"/>
      <c r="H38" s="152"/>
      <c r="I38" s="153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55"/>
      <c r="C40" s="155"/>
      <c r="D40" s="156"/>
      <c r="E40" s="164"/>
      <c r="F40" s="155"/>
      <c r="G40" s="155"/>
      <c r="H40" s="152"/>
      <c r="I40" s="153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4" t="s">
        <v>267</v>
      </c>
      <c r="B44" s="135"/>
      <c r="C44" s="152"/>
      <c r="D44" s="153"/>
      <c r="E44" s="26"/>
      <c r="F44" s="154"/>
      <c r="G44" s="155"/>
      <c r="H44" s="155"/>
      <c r="I44" s="156"/>
      <c r="J44" s="10"/>
      <c r="K44" s="10"/>
      <c r="L44" s="10"/>
    </row>
    <row r="45" spans="1:12" ht="12.75">
      <c r="A45" s="103"/>
      <c r="B45" s="30"/>
      <c r="C45" s="159"/>
      <c r="D45" s="160"/>
      <c r="E45" s="16"/>
      <c r="F45" s="159"/>
      <c r="G45" s="161"/>
      <c r="H45" s="35"/>
      <c r="I45" s="107"/>
      <c r="J45" s="10"/>
      <c r="K45" s="10"/>
      <c r="L45" s="10"/>
    </row>
    <row r="46" spans="1:12" ht="12.75">
      <c r="A46" s="134" t="s">
        <v>268</v>
      </c>
      <c r="B46" s="135"/>
      <c r="C46" s="154" t="s">
        <v>330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35"/>
      <c r="C48" s="141" t="s">
        <v>333</v>
      </c>
      <c r="D48" s="137"/>
      <c r="E48" s="138"/>
      <c r="F48" s="16"/>
      <c r="G48" s="51" t="s">
        <v>271</v>
      </c>
      <c r="H48" s="141" t="s">
        <v>331</v>
      </c>
      <c r="I48" s="13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35"/>
      <c r="C50" s="136" t="s">
        <v>332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41" t="s">
        <v>336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8"/>
      <c r="B53" s="20"/>
      <c r="C53" s="148" t="s">
        <v>273</v>
      </c>
      <c r="D53" s="148"/>
      <c r="E53" s="148"/>
      <c r="F53" s="148"/>
      <c r="G53" s="148"/>
      <c r="H53" s="14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3" t="s">
        <v>274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5" t="s">
        <v>305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8"/>
      <c r="B57" s="145" t="s">
        <v>306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 ht="12.75">
      <c r="A58" s="108"/>
      <c r="B58" s="145" t="s">
        <v>307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8"/>
      <c r="B59" s="145" t="s">
        <v>308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08"/>
      <c r="B61" s="111"/>
      <c r="C61" s="112"/>
      <c r="D61" s="112"/>
      <c r="E61" s="112"/>
      <c r="F61" s="112"/>
      <c r="G61" s="128"/>
      <c r="H61" s="128"/>
      <c r="I61" s="129"/>
      <c r="J61" s="10"/>
      <c r="K61" s="10"/>
      <c r="L61" s="10"/>
    </row>
    <row r="62" spans="1:12" ht="22.5" customHeight="1" thickBot="1">
      <c r="A62" s="108"/>
      <c r="B62" s="111"/>
      <c r="C62" s="112"/>
      <c r="D62" s="112"/>
      <c r="E62" s="112"/>
      <c r="F62" s="112"/>
      <c r="G62" s="128"/>
      <c r="H62" s="128"/>
      <c r="I62" s="129"/>
      <c r="J62" s="10"/>
      <c r="K62" s="10"/>
      <c r="L62" s="10"/>
    </row>
    <row r="63" spans="1:12" ht="22.5" customHeight="1" thickBot="1">
      <c r="A63" s="114" t="s">
        <v>275</v>
      </c>
      <c r="B63" s="16"/>
      <c r="C63" s="16"/>
      <c r="D63" s="16"/>
      <c r="E63" s="16"/>
      <c r="F63" s="16"/>
      <c r="G63" s="37"/>
      <c r="H63" s="38"/>
      <c r="I63" s="115"/>
      <c r="J63" s="10"/>
      <c r="K63" s="10"/>
      <c r="L63" s="10"/>
    </row>
    <row r="64" spans="1:12" ht="12.75">
      <c r="A64" s="90"/>
      <c r="B64" s="16"/>
      <c r="C64" s="16"/>
      <c r="D64" s="16"/>
      <c r="E64" s="20" t="s">
        <v>276</v>
      </c>
      <c r="F64" s="33"/>
      <c r="G64" s="149" t="s">
        <v>277</v>
      </c>
      <c r="H64" s="150"/>
      <c r="I64" s="151"/>
      <c r="J64" s="10"/>
      <c r="K64" s="10"/>
      <c r="L64" s="10"/>
    </row>
    <row r="65" spans="1:12" ht="12.75">
      <c r="A65" s="116"/>
      <c r="B65" s="117"/>
      <c r="C65" s="118"/>
      <c r="D65" s="118"/>
      <c r="E65" s="118"/>
      <c r="F65" s="118"/>
      <c r="G65" s="132"/>
      <c r="H65" s="133"/>
      <c r="I65" s="119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4:I64"/>
    <mergeCell ref="A46:B46"/>
    <mergeCell ref="A44:B44"/>
    <mergeCell ref="C44:D44"/>
    <mergeCell ref="F44:I44"/>
    <mergeCell ref="A48:B48"/>
    <mergeCell ref="C48:E48"/>
    <mergeCell ref="H48:I48"/>
    <mergeCell ref="G65:H65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0">
      <selection activeCell="K115" sqref="K115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2.75" customHeight="1">
      <c r="A2" s="196" t="s">
        <v>337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12.75">
      <c r="A3" s="197" t="s">
        <v>335</v>
      </c>
      <c r="B3" s="198"/>
      <c r="C3" s="198"/>
      <c r="D3" s="198"/>
      <c r="E3" s="198"/>
      <c r="F3" s="198"/>
      <c r="G3" s="198"/>
      <c r="H3" s="198"/>
      <c r="I3" s="198"/>
      <c r="J3" s="198"/>
      <c r="K3" s="199"/>
    </row>
    <row r="4" spans="1:11" ht="22.5">
      <c r="A4" s="200" t="s">
        <v>59</v>
      </c>
      <c r="B4" s="201"/>
      <c r="C4" s="201"/>
      <c r="D4" s="201"/>
      <c r="E4" s="201"/>
      <c r="F4" s="201"/>
      <c r="G4" s="201"/>
      <c r="H4" s="202"/>
      <c r="I4" s="58" t="s">
        <v>278</v>
      </c>
      <c r="J4" s="59" t="s">
        <v>317</v>
      </c>
      <c r="K4" s="60" t="s">
        <v>318</v>
      </c>
    </row>
    <row r="5" spans="1:11" ht="12.75">
      <c r="A5" s="203">
        <v>1</v>
      </c>
      <c r="B5" s="203"/>
      <c r="C5" s="203"/>
      <c r="D5" s="203"/>
      <c r="E5" s="203"/>
      <c r="F5" s="203"/>
      <c r="G5" s="203"/>
      <c r="H5" s="203"/>
      <c r="I5" s="57">
        <v>2</v>
      </c>
      <c r="J5" s="56">
        <v>3</v>
      </c>
      <c r="K5" s="56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>
      <c r="A7" s="207" t="s">
        <v>60</v>
      </c>
      <c r="B7" s="208"/>
      <c r="C7" s="208"/>
      <c r="D7" s="208"/>
      <c r="E7" s="208"/>
      <c r="F7" s="208"/>
      <c r="G7" s="208"/>
      <c r="H7" s="209"/>
      <c r="I7" s="3">
        <v>1</v>
      </c>
      <c r="J7" s="6">
        <v>0</v>
      </c>
      <c r="K7" s="6">
        <v>0</v>
      </c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3">
        <f>J9+J16+J26+J35+J39</f>
        <v>546390049</v>
      </c>
      <c r="K8" s="53">
        <f>K9+K16+K26+K35+K39</f>
        <v>519503041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1004450</v>
      </c>
      <c r="K9" s="53">
        <f>SUM(K10:K15)</f>
        <v>1336323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>
        <v>0</v>
      </c>
      <c r="K10" s="7">
        <v>0</v>
      </c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420370</v>
      </c>
      <c r="K11" s="7">
        <v>752243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0</v>
      </c>
      <c r="K12" s="7">
        <v>0</v>
      </c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>
        <v>0</v>
      </c>
      <c r="K13" s="7">
        <v>0</v>
      </c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584080</v>
      </c>
      <c r="K14" s="7">
        <v>584080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>
        <v>0</v>
      </c>
      <c r="K15" s="7">
        <v>0</v>
      </c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356617600</v>
      </c>
      <c r="K16" s="53">
        <f>SUM(K17:K25)</f>
        <v>339630390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67900565</v>
      </c>
      <c r="K17" s="7">
        <v>67900565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165800415</v>
      </c>
      <c r="K18" s="7">
        <v>158157990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79812130</v>
      </c>
      <c r="K19" s="7">
        <v>71589286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10004338</v>
      </c>
      <c r="K20" s="7">
        <v>9163694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>
        <v>1292442</v>
      </c>
      <c r="K21" s="7">
        <v>1259829</v>
      </c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88496</v>
      </c>
      <c r="K22" s="7">
        <v>43975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9786627</v>
      </c>
      <c r="K23" s="7">
        <v>10010301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972696</v>
      </c>
      <c r="K24" s="7">
        <v>805962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>
        <v>20959891</v>
      </c>
      <c r="K25" s="7">
        <v>20698788</v>
      </c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186199026</v>
      </c>
      <c r="K26" s="53">
        <f>SUM(K27:K34)</f>
        <v>175967355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85676722</v>
      </c>
      <c r="K27" s="7">
        <v>85676722</v>
      </c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>
        <v>0</v>
      </c>
      <c r="K28" s="7">
        <v>0</v>
      </c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0</v>
      </c>
      <c r="K29" s="7">
        <v>0</v>
      </c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>
        <v>0</v>
      </c>
      <c r="K30" s="7">
        <v>0</v>
      </c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>
        <v>289112</v>
      </c>
      <c r="K31" s="7">
        <v>289112</v>
      </c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83548228</v>
      </c>
      <c r="K32" s="7">
        <v>72721281</v>
      </c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>
        <v>16684964</v>
      </c>
      <c r="K33" s="7">
        <v>17280240</v>
      </c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>
        <v>0</v>
      </c>
      <c r="K34" s="7">
        <v>0</v>
      </c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>
        <v>0</v>
      </c>
      <c r="K36" s="7">
        <v>0</v>
      </c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0</v>
      </c>
      <c r="K37" s="7">
        <v>0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0</v>
      </c>
      <c r="K38" s="7">
        <v>0</v>
      </c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2568973</v>
      </c>
      <c r="K39" s="7">
        <v>2568973</v>
      </c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3">
        <f>J41+J49+J56+J64</f>
        <v>496327806</v>
      </c>
      <c r="K40" s="53">
        <f>K41+K49+K56+K64</f>
        <v>489669165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90073337</v>
      </c>
      <c r="K41" s="53">
        <f>SUM(K42:K48)</f>
        <v>116911290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52706014</v>
      </c>
      <c r="K42" s="7">
        <v>39742777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0</v>
      </c>
      <c r="K43" s="7">
        <v>17653840</v>
      </c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29479749</v>
      </c>
      <c r="K44" s="7">
        <v>42722172</v>
      </c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7056573</v>
      </c>
      <c r="K45" s="7">
        <v>5973710</v>
      </c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109779</v>
      </c>
      <c r="K46" s="7">
        <v>9790040</v>
      </c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>
        <v>0</v>
      </c>
      <c r="K47" s="7">
        <v>0</v>
      </c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>
        <v>721222</v>
      </c>
      <c r="K48" s="7">
        <v>1028751</v>
      </c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312045000</v>
      </c>
      <c r="K49" s="53">
        <f>SUM(K50:K55)</f>
        <v>266513737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>
        <v>117080401</v>
      </c>
      <c r="K50" s="7">
        <v>101448189</v>
      </c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157141111</v>
      </c>
      <c r="K51" s="7">
        <v>150758249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>
        <v>0</v>
      </c>
      <c r="K52" s="7">
        <v>0</v>
      </c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298375</v>
      </c>
      <c r="K53" s="7">
        <v>676592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567982</v>
      </c>
      <c r="K54" s="7">
        <v>2907237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36957131</v>
      </c>
      <c r="K55" s="7">
        <v>10723470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20694193</v>
      </c>
      <c r="K56" s="53">
        <f>SUM(K57:K63)</f>
        <v>55071771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>
        <v>0</v>
      </c>
      <c r="K57" s="7">
        <v>0</v>
      </c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>
        <v>5320000</v>
      </c>
      <c r="K58" s="7">
        <v>0</v>
      </c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>
        <v>0</v>
      </c>
      <c r="K59" s="7">
        <v>0</v>
      </c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>
        <v>0</v>
      </c>
      <c r="K60" s="7">
        <v>0</v>
      </c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>
        <v>1080000</v>
      </c>
      <c r="K61" s="7">
        <v>1080000</v>
      </c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14209408</v>
      </c>
      <c r="K62" s="7">
        <v>53907044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84785</v>
      </c>
      <c r="K63" s="7">
        <v>84727</v>
      </c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73515276</v>
      </c>
      <c r="K64" s="7">
        <v>51172367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1184537</v>
      </c>
      <c r="K65" s="7">
        <v>1657531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3">
        <f>J7+J8+J40+J65</f>
        <v>1043902392</v>
      </c>
      <c r="K66" s="53">
        <f>K7+K8+K40+K65</f>
        <v>1010829737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20624825</v>
      </c>
      <c r="K67" s="8">
        <v>20554657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207" t="s">
        <v>191</v>
      </c>
      <c r="B69" s="208"/>
      <c r="C69" s="208"/>
      <c r="D69" s="208"/>
      <c r="E69" s="208"/>
      <c r="F69" s="208"/>
      <c r="G69" s="208"/>
      <c r="H69" s="209"/>
      <c r="I69" s="3">
        <v>62</v>
      </c>
      <c r="J69" s="54">
        <f>J70+J71+J72+J78+J79+J82+J85</f>
        <v>588167005</v>
      </c>
      <c r="K69" s="54">
        <f>K70+K71+K72+K78+K79+K82+K85</f>
        <v>581353803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549448400</v>
      </c>
      <c r="K70" s="7">
        <v>549448400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-15041057</v>
      </c>
      <c r="K71" s="7">
        <v>-15241648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27472420</v>
      </c>
      <c r="K72" s="53">
        <f>K73+K74-K75+K76+K77</f>
        <v>27472420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27472420</v>
      </c>
      <c r="K73" s="7">
        <v>27472420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37418632</v>
      </c>
      <c r="K74" s="7">
        <v>38855448</v>
      </c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37418632</v>
      </c>
      <c r="K75" s="7">
        <v>38855448</v>
      </c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>
        <v>0</v>
      </c>
      <c r="K76" s="7">
        <v>0</v>
      </c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0</v>
      </c>
      <c r="K77" s="7">
        <v>0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744898</v>
      </c>
      <c r="K78" s="7">
        <v>739017</v>
      </c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2859397</v>
      </c>
      <c r="K79" s="53">
        <f>K80-K81</f>
        <v>11154357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2859397</v>
      </c>
      <c r="K80" s="7">
        <v>11154357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>
        <v>0</v>
      </c>
      <c r="K81" s="7">
        <v>0</v>
      </c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22682947</v>
      </c>
      <c r="K82" s="53">
        <f>K83-K84</f>
        <v>7781257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22682947</v>
      </c>
      <c r="K83" s="7">
        <v>7781257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>
        <v>0</v>
      </c>
      <c r="K84" s="7">
        <v>0</v>
      </c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0</v>
      </c>
      <c r="K85" s="7">
        <v>0</v>
      </c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0</v>
      </c>
      <c r="K87" s="7">
        <v>0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>
        <v>0</v>
      </c>
      <c r="K88" s="7">
        <v>0</v>
      </c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0</v>
      </c>
      <c r="K89" s="7">
        <v>0</v>
      </c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3">
        <f>SUM(J91:J99)</f>
        <v>134162554</v>
      </c>
      <c r="K90" s="53">
        <f>SUM(K91:K99)</f>
        <v>155512017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>
        <v>0</v>
      </c>
      <c r="K91" s="7">
        <v>0</v>
      </c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0</v>
      </c>
      <c r="K92" s="7">
        <v>0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132676219</v>
      </c>
      <c r="K93" s="7">
        <v>154154876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>
        <v>379819</v>
      </c>
      <c r="K94" s="7">
        <v>280736</v>
      </c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>
        <v>0</v>
      </c>
      <c r="K95" s="7">
        <v>0</v>
      </c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>
        <v>0</v>
      </c>
      <c r="K96" s="7">
        <v>0</v>
      </c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>
        <v>0</v>
      </c>
      <c r="K97" s="7">
        <v>0</v>
      </c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>
        <v>1105120</v>
      </c>
      <c r="K98" s="7">
        <v>1076405</v>
      </c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1396</v>
      </c>
      <c r="K99" s="7">
        <v>0</v>
      </c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3">
        <f>SUM(J101:J112)</f>
        <v>316588178</v>
      </c>
      <c r="K100" s="53">
        <f>SUM(K101:K112)</f>
        <v>260994973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>
        <v>20254409</v>
      </c>
      <c r="K101" s="7">
        <v>26653317</v>
      </c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1467500</v>
      </c>
      <c r="K102" s="7">
        <v>1429922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185409399</v>
      </c>
      <c r="K103" s="7">
        <v>133252635</v>
      </c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26468</v>
      </c>
      <c r="K104" s="7">
        <v>160366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81734818</v>
      </c>
      <c r="K105" s="7">
        <v>73496848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0</v>
      </c>
      <c r="K106" s="7">
        <v>0</v>
      </c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>
        <v>0</v>
      </c>
      <c r="K107" s="7">
        <v>0</v>
      </c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8220548</v>
      </c>
      <c r="K108" s="7">
        <v>8312843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12090357</v>
      </c>
      <c r="K109" s="7">
        <v>10913182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530097</v>
      </c>
      <c r="K110" s="7">
        <v>923389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>
        <v>0</v>
      </c>
      <c r="K111" s="7">
        <v>0</v>
      </c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6854582</v>
      </c>
      <c r="K112" s="7">
        <v>5852471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4984655</v>
      </c>
      <c r="K113" s="7">
        <v>12968944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3">
        <f>J69+J86+J90+J100+J113</f>
        <v>1043902392</v>
      </c>
      <c r="K114" s="53">
        <f>K69+K86+K90+K100+K113</f>
        <v>1010829737</v>
      </c>
    </row>
    <row r="115" spans="1:11" ht="12.75">
      <c r="A115" s="232" t="s">
        <v>57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8">
        <v>20624825</v>
      </c>
      <c r="K115" s="8">
        <v>20554657</v>
      </c>
    </row>
    <row r="116" spans="1:11" ht="12.75">
      <c r="A116" s="219" t="s">
        <v>309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186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/>
      <c r="K118" s="7"/>
    </row>
    <row r="119" spans="1:11" ht="12.75">
      <c r="A119" s="225" t="s">
        <v>9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8"/>
      <c r="K119" s="8"/>
    </row>
    <row r="120" spans="1:11" ht="12.75">
      <c r="A120" s="228" t="s">
        <v>310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65536"/>
  </dataValidations>
  <printOptions horizontalCentered="1"/>
  <pageMargins left="0.5511811023622047" right="0.35433070866141736" top="0.5905511811023623" bottom="0.3937007874015748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4">
      <selection activeCell="M67" sqref="M67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5" t="s">
        <v>154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2.75" customHeight="1">
      <c r="A2" s="249" t="s">
        <v>338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2" t="s">
        <v>335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>
      <c r="A4" s="241" t="s">
        <v>59</v>
      </c>
      <c r="B4" s="241"/>
      <c r="C4" s="241"/>
      <c r="D4" s="241"/>
      <c r="E4" s="241"/>
      <c r="F4" s="241"/>
      <c r="G4" s="241"/>
      <c r="H4" s="241"/>
      <c r="I4" s="58" t="s">
        <v>279</v>
      </c>
      <c r="J4" s="240" t="s">
        <v>317</v>
      </c>
      <c r="K4" s="240"/>
      <c r="L4" s="240" t="s">
        <v>318</v>
      </c>
      <c r="M4" s="240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8"/>
      <c r="J5" s="60" t="s">
        <v>313</v>
      </c>
      <c r="K5" s="60" t="s">
        <v>314</v>
      </c>
      <c r="L5" s="60" t="s">
        <v>313</v>
      </c>
      <c r="M5" s="60" t="s">
        <v>314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7" t="s">
        <v>26</v>
      </c>
      <c r="B7" s="208"/>
      <c r="C7" s="208"/>
      <c r="D7" s="208"/>
      <c r="E7" s="208"/>
      <c r="F7" s="208"/>
      <c r="G7" s="208"/>
      <c r="H7" s="209"/>
      <c r="I7" s="3">
        <v>111</v>
      </c>
      <c r="J7" s="54">
        <f>SUM(J8:J9)</f>
        <v>581307047</v>
      </c>
      <c r="K7" s="54">
        <f>SUM(K8:K9)</f>
        <v>198252059</v>
      </c>
      <c r="L7" s="54">
        <f>SUM(L8:L9)</f>
        <v>579425385</v>
      </c>
      <c r="M7" s="54">
        <f>SUM(M8:M9)</f>
        <v>205580982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576468658</v>
      </c>
      <c r="K8" s="7">
        <v>196518204</v>
      </c>
      <c r="L8" s="7">
        <v>576538583</v>
      </c>
      <c r="M8" s="7">
        <v>205223269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4838389</v>
      </c>
      <c r="K9" s="7">
        <v>1733855</v>
      </c>
      <c r="L9" s="7">
        <v>2886802</v>
      </c>
      <c r="M9" s="7">
        <v>357713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3">
        <f>J11+J12+J16+J20+J21+J22+J25+J26</f>
        <v>565483354</v>
      </c>
      <c r="K10" s="53">
        <f>K11+K12+K16+K20+K21+K22+K25+K26</f>
        <v>197193372</v>
      </c>
      <c r="L10" s="53">
        <f>L11+L12+L16+L20+L21+L22+L25+L26</f>
        <v>567408419</v>
      </c>
      <c r="M10" s="53">
        <f>M11+M12+M16+M20+M21+M22+M25+M26</f>
        <v>204643243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-38338531</v>
      </c>
      <c r="K11" s="7">
        <v>-1732995</v>
      </c>
      <c r="L11" s="7">
        <v>-31332025</v>
      </c>
      <c r="M11" s="7">
        <v>415007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3">
        <f>SUM(J13:J15)</f>
        <v>408880915</v>
      </c>
      <c r="K12" s="53">
        <f>SUM(K13:K15)</f>
        <v>130921805</v>
      </c>
      <c r="L12" s="53">
        <f>SUM(L13:L15)</f>
        <v>393839591</v>
      </c>
      <c r="M12" s="53">
        <f>SUM(M13:M15)</f>
        <v>133389840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243741077</v>
      </c>
      <c r="K13" s="7">
        <v>71413093</v>
      </c>
      <c r="L13" s="7">
        <v>225132142</v>
      </c>
      <c r="M13" s="7">
        <v>69457598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114154476</v>
      </c>
      <c r="K14" s="7">
        <v>39851409</v>
      </c>
      <c r="L14" s="7">
        <v>112702250</v>
      </c>
      <c r="M14" s="7">
        <v>40681300</v>
      </c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50985362</v>
      </c>
      <c r="K15" s="7">
        <v>19657303</v>
      </c>
      <c r="L15" s="7">
        <v>56005199</v>
      </c>
      <c r="M15" s="7">
        <v>23250942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3">
        <f>SUM(J17:J19)</f>
        <v>147953377</v>
      </c>
      <c r="K16" s="53">
        <f>SUM(K17:K19)</f>
        <v>51159165</v>
      </c>
      <c r="L16" s="53">
        <f>SUM(L17:L19)</f>
        <v>159351388</v>
      </c>
      <c r="M16" s="53">
        <f>SUM(M17:M19)</f>
        <v>54628696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89433366</v>
      </c>
      <c r="K17" s="7">
        <v>30578021</v>
      </c>
      <c r="L17" s="7">
        <v>95118227</v>
      </c>
      <c r="M17" s="7">
        <v>32323309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37230522</v>
      </c>
      <c r="K18" s="7">
        <v>12798793</v>
      </c>
      <c r="L18" s="7">
        <v>41603833</v>
      </c>
      <c r="M18" s="7">
        <v>14583198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21289489</v>
      </c>
      <c r="K19" s="7">
        <v>7782351</v>
      </c>
      <c r="L19" s="7">
        <v>22629328</v>
      </c>
      <c r="M19" s="7">
        <v>7722189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26304513</v>
      </c>
      <c r="K20" s="7">
        <v>8675008</v>
      </c>
      <c r="L20" s="7">
        <v>25446430</v>
      </c>
      <c r="M20" s="7">
        <v>8505402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19564387</v>
      </c>
      <c r="K21" s="7">
        <v>8014580</v>
      </c>
      <c r="L21" s="7">
        <v>18971398</v>
      </c>
      <c r="M21" s="7">
        <v>7510163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>
        <v>1118693</v>
      </c>
      <c r="K26" s="7">
        <v>155809</v>
      </c>
      <c r="L26" s="7">
        <v>1131637</v>
      </c>
      <c r="M26" s="7">
        <v>194135</v>
      </c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3">
        <f>SUM(J28:J32)</f>
        <v>2857711</v>
      </c>
      <c r="K27" s="53">
        <f>SUM(K28:K32)</f>
        <v>1174491</v>
      </c>
      <c r="L27" s="53">
        <f>SUM(L28:L32)</f>
        <v>4093841</v>
      </c>
      <c r="M27" s="53">
        <f>SUM(M28:M32)</f>
        <v>1676323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878510</v>
      </c>
      <c r="K28" s="7">
        <v>737962</v>
      </c>
      <c r="L28" s="7">
        <v>1042259</v>
      </c>
      <c r="M28" s="7">
        <v>152337</v>
      </c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1629003</v>
      </c>
      <c r="K29" s="7">
        <v>415468</v>
      </c>
      <c r="L29" s="7">
        <v>2967842</v>
      </c>
      <c r="M29" s="7">
        <v>1523888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>
        <v>350198</v>
      </c>
      <c r="K32" s="7">
        <v>21061</v>
      </c>
      <c r="L32" s="7">
        <v>83740</v>
      </c>
      <c r="M32" s="7">
        <v>98</v>
      </c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3">
        <f>SUM(J34:J37)</f>
        <v>12712568</v>
      </c>
      <c r="K33" s="53">
        <f>SUM(K34:K37)</f>
        <v>2449584</v>
      </c>
      <c r="L33" s="53">
        <f>SUM(L34:L37)</f>
        <v>6208503</v>
      </c>
      <c r="M33" s="53">
        <f>SUM(M34:M37)</f>
        <v>921242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>
        <v>1097039</v>
      </c>
      <c r="K34" s="7">
        <v>-833625</v>
      </c>
      <c r="L34" s="7">
        <v>1228195</v>
      </c>
      <c r="M34" s="7">
        <v>-490970</v>
      </c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11614525</v>
      </c>
      <c r="K35" s="7">
        <v>3283191</v>
      </c>
      <c r="L35" s="7">
        <v>4980007</v>
      </c>
      <c r="M35" s="7">
        <v>1412123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>
        <v>1004</v>
      </c>
      <c r="K37" s="7">
        <v>18</v>
      </c>
      <c r="L37" s="7">
        <v>301</v>
      </c>
      <c r="M37" s="7">
        <v>89</v>
      </c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3">
        <f>J7+J27+J38+J40</f>
        <v>584164758</v>
      </c>
      <c r="K42" s="53">
        <f>K7+K27+K38+K40</f>
        <v>199426550</v>
      </c>
      <c r="L42" s="53">
        <f>L7+L27+L38+L40</f>
        <v>583519226</v>
      </c>
      <c r="M42" s="53">
        <f>M7+M27+M38+M40</f>
        <v>207257305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3">
        <f>J10+J33+J39+J41</f>
        <v>578195922</v>
      </c>
      <c r="K43" s="53">
        <f>K10+K33+K39+K41</f>
        <v>199642956</v>
      </c>
      <c r="L43" s="53">
        <f>L10+L33+L39+L41</f>
        <v>573616922</v>
      </c>
      <c r="M43" s="53">
        <f>M10+M33+M39+M41</f>
        <v>205564485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3">
        <f>J42-J43</f>
        <v>5968836</v>
      </c>
      <c r="K44" s="53">
        <f>K42-K43</f>
        <v>-216406</v>
      </c>
      <c r="L44" s="53">
        <f>L42-L43</f>
        <v>9902304</v>
      </c>
      <c r="M44" s="53">
        <f>M42-M43</f>
        <v>1692820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5968836</v>
      </c>
      <c r="K45" s="53">
        <f>IF(K42&gt;K43,K42-K43,0)</f>
        <v>0</v>
      </c>
      <c r="L45" s="53">
        <f>IF(L42&gt;L43,L42-L43,0)</f>
        <v>9902304</v>
      </c>
      <c r="M45" s="53">
        <f>IF(M42&gt;M43,M42-M43,0)</f>
        <v>1692820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216406</v>
      </c>
      <c r="L46" s="53">
        <f>IF(L43&gt;L42,L43-L42,0)</f>
        <v>0</v>
      </c>
      <c r="M46" s="53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>
        <v>1354047</v>
      </c>
      <c r="K47" s="7">
        <v>-94986</v>
      </c>
      <c r="L47" s="7">
        <v>2121047</v>
      </c>
      <c r="M47" s="7">
        <v>442918</v>
      </c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3">
        <f>J44-J47</f>
        <v>4614789</v>
      </c>
      <c r="K48" s="53">
        <f>K44-K47</f>
        <v>-121420</v>
      </c>
      <c r="L48" s="53">
        <f>L44-L47</f>
        <v>7781257</v>
      </c>
      <c r="M48" s="53">
        <f>M44-M47</f>
        <v>1249902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4614789</v>
      </c>
      <c r="K49" s="53">
        <f>IF(K48&gt;0,K48,0)</f>
        <v>0</v>
      </c>
      <c r="L49" s="53">
        <f>IF(L48&gt;0,L48,0)</f>
        <v>7781257</v>
      </c>
      <c r="M49" s="53">
        <f>IF(M48&gt;0,M48,0)</f>
        <v>1249902</v>
      </c>
    </row>
    <row r="50" spans="1:13" ht="12.75">
      <c r="A50" s="243" t="s">
        <v>220</v>
      </c>
      <c r="B50" s="244"/>
      <c r="C50" s="244"/>
      <c r="D50" s="244"/>
      <c r="E50" s="244"/>
      <c r="F50" s="244"/>
      <c r="G50" s="244"/>
      <c r="H50" s="245"/>
      <c r="I50" s="2">
        <v>154</v>
      </c>
      <c r="J50" s="61">
        <f>IF(J48&lt;0,-J48,0)</f>
        <v>0</v>
      </c>
      <c r="K50" s="61">
        <f>IF(K48&lt;0,-K48,0)</f>
        <v>121420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9" t="s">
        <v>311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</row>
    <row r="52" spans="1:13" ht="12.75" customHeight="1">
      <c r="A52" s="207" t="s">
        <v>187</v>
      </c>
      <c r="B52" s="208"/>
      <c r="C52" s="208"/>
      <c r="D52" s="208"/>
      <c r="E52" s="208"/>
      <c r="F52" s="208"/>
      <c r="G52" s="208"/>
      <c r="H52" s="208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>
        <v>0</v>
      </c>
      <c r="K53" s="7">
        <v>0</v>
      </c>
      <c r="L53" s="7">
        <v>0</v>
      </c>
      <c r="M53" s="7">
        <v>0</v>
      </c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19" t="s">
        <v>189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</row>
    <row r="56" spans="1:13" ht="12.75">
      <c r="A56" s="207" t="s">
        <v>204</v>
      </c>
      <c r="B56" s="208"/>
      <c r="C56" s="208"/>
      <c r="D56" s="208"/>
      <c r="E56" s="208"/>
      <c r="F56" s="208"/>
      <c r="G56" s="208"/>
      <c r="H56" s="209"/>
      <c r="I56" s="9">
        <v>157</v>
      </c>
      <c r="J56" s="6">
        <v>4614789</v>
      </c>
      <c r="K56" s="6">
        <v>-121420</v>
      </c>
      <c r="L56" s="6">
        <v>7781257</v>
      </c>
      <c r="M56" s="6">
        <v>1249902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-7278</v>
      </c>
      <c r="M57" s="53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>
        <v>0</v>
      </c>
      <c r="K59" s="7">
        <v>0</v>
      </c>
      <c r="L59" s="7">
        <v>-7278</v>
      </c>
      <c r="M59" s="7">
        <v>-7278</v>
      </c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>
        <v>0</v>
      </c>
      <c r="K60" s="7">
        <v>0</v>
      </c>
      <c r="L60" s="7">
        <v>0</v>
      </c>
      <c r="M60" s="7">
        <v>7278</v>
      </c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>
        <v>0</v>
      </c>
      <c r="K65" s="7">
        <v>0</v>
      </c>
      <c r="L65" s="7">
        <v>-1396</v>
      </c>
      <c r="M65" s="7">
        <v>0</v>
      </c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3">
        <v>0</v>
      </c>
      <c r="K66" s="53">
        <v>0</v>
      </c>
      <c r="L66" s="53">
        <v>-5882</v>
      </c>
      <c r="M66" s="53"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1">
        <f>J56+J66</f>
        <v>4614789</v>
      </c>
      <c r="K67" s="61">
        <f>K56+K66</f>
        <v>-121420</v>
      </c>
      <c r="L67" s="61">
        <f>L56+L66</f>
        <v>7775375</v>
      </c>
      <c r="M67" s="61">
        <f>M56+M66</f>
        <v>1249902</v>
      </c>
    </row>
    <row r="68" spans="1:13" ht="12.75" customHeight="1">
      <c r="A68" s="253" t="s">
        <v>312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188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50" t="s">
        <v>235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5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K52" sqref="K52"/>
    </sheetView>
  </sheetViews>
  <sheetFormatPr defaultColWidth="9.140625" defaultRowHeight="12.75"/>
  <cols>
    <col min="1" max="9" width="9.140625" style="52" customWidth="1"/>
    <col min="10" max="10" width="10.7109375" style="52" customWidth="1"/>
    <col min="11" max="11" width="10.421875" style="52" customWidth="1"/>
    <col min="12" max="16384" width="9.140625" style="52" customWidth="1"/>
  </cols>
  <sheetData>
    <row r="1" spans="1:11" ht="12.75" customHeight="1">
      <c r="A1" s="260" t="s">
        <v>164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339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335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317</v>
      </c>
      <c r="K4" s="67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282</v>
      </c>
      <c r="K5" s="69" t="s">
        <v>283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5968837</v>
      </c>
      <c r="K7" s="7">
        <v>9902305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26304513</v>
      </c>
      <c r="K8" s="7">
        <v>25446430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9053419</v>
      </c>
      <c r="K9" s="7">
        <v>0</v>
      </c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44546715</v>
      </c>
      <c r="K10" s="7">
        <v>45531263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7">
        <v>0</v>
      </c>
      <c r="K11" s="7">
        <v>0</v>
      </c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7">
        <v>6995722</v>
      </c>
      <c r="K12" s="7">
        <v>7984290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53">
        <f>SUM(J7:J12)</f>
        <v>92869206</v>
      </c>
      <c r="K13" s="53">
        <f>SUM(K7:K12)</f>
        <v>88864288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7">
        <v>0</v>
      </c>
      <c r="K14" s="7">
        <v>0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7">
        <v>0</v>
      </c>
      <c r="K15" s="7">
        <v>0</v>
      </c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>
        <v>21529080</v>
      </c>
      <c r="K16" s="7">
        <v>26837954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1354047</v>
      </c>
      <c r="K17" s="7">
        <v>6165558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3">
        <f>SUM(J14:J17)</f>
        <v>22883127</v>
      </c>
      <c r="K18" s="53">
        <f>SUM(K14:K17)</f>
        <v>33003512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IF(J13&gt;J18,J13-J18,0)</f>
        <v>69986079</v>
      </c>
      <c r="K19" s="64">
        <f>IF(K13&gt;K18,K13-K18,0)</f>
        <v>55860776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53">
        <f>IF(J18&gt;J13,J18-J13,0)</f>
        <v>0</v>
      </c>
      <c r="K20" s="53">
        <f>IF(K18&gt;K13,K18-K13,0)</f>
        <v>0</v>
      </c>
    </row>
    <row r="21" spans="1:11" ht="12.75">
      <c r="A21" s="219" t="s">
        <v>159</v>
      </c>
      <c r="B21" s="235"/>
      <c r="C21" s="235"/>
      <c r="D21" s="235"/>
      <c r="E21" s="235"/>
      <c r="F21" s="235"/>
      <c r="G21" s="235"/>
      <c r="H21" s="235"/>
      <c r="I21" s="264"/>
      <c r="J21" s="264"/>
      <c r="K21" s="265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1107389</v>
      </c>
      <c r="K22" s="7">
        <v>692337</v>
      </c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>
        <v>0</v>
      </c>
      <c r="K23" s="7">
        <v>0</v>
      </c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>
        <v>0</v>
      </c>
      <c r="K24" s="7">
        <v>0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>
        <v>0</v>
      </c>
      <c r="K25" s="7">
        <v>0</v>
      </c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27595564</v>
      </c>
      <c r="K26" s="7">
        <v>16163925</v>
      </c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53">
        <f>SUM(J22:J26)</f>
        <v>28702953</v>
      </c>
      <c r="K27" s="53">
        <f>SUM(K22:K26)</f>
        <v>16856262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7956626</v>
      </c>
      <c r="K28" s="7">
        <v>9483429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>
        <v>0</v>
      </c>
      <c r="K29" s="7">
        <v>0</v>
      </c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>
        <v>45443912</v>
      </c>
      <c r="K30" s="7">
        <v>40309833</v>
      </c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53">
        <f>SUM(J28:J30)</f>
        <v>53400538</v>
      </c>
      <c r="K31" s="53">
        <f>SUM(K28:K30)</f>
        <v>49793262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53">
        <f>IF(J27&gt;J31,J27-J31,0)</f>
        <v>0</v>
      </c>
      <c r="K32" s="53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53">
        <f>IF(J31&gt;J27,J31-J27,0)</f>
        <v>24697585</v>
      </c>
      <c r="K33" s="53">
        <f>IF(K31&gt;K27,K31-K27,0)</f>
        <v>32937000</v>
      </c>
    </row>
    <row r="34" spans="1:11" ht="12.75">
      <c r="A34" s="219" t="s">
        <v>160</v>
      </c>
      <c r="B34" s="235"/>
      <c r="C34" s="235"/>
      <c r="D34" s="235"/>
      <c r="E34" s="235"/>
      <c r="F34" s="235"/>
      <c r="G34" s="235"/>
      <c r="H34" s="235"/>
      <c r="I34" s="264"/>
      <c r="J34" s="264"/>
      <c r="K34" s="265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>
        <v>0</v>
      </c>
      <c r="K35" s="7">
        <v>0</v>
      </c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63758899</v>
      </c>
      <c r="K36" s="7">
        <v>92944370</v>
      </c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20511009</v>
      </c>
      <c r="K37" s="7">
        <v>554508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53">
        <f>SUM(J35:J37)</f>
        <v>84269908</v>
      </c>
      <c r="K38" s="53">
        <f>SUM(K35:K37)</f>
        <v>93498878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78812576</v>
      </c>
      <c r="K39" s="7">
        <v>123622478</v>
      </c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10389932</v>
      </c>
      <c r="K40" s="7">
        <v>12951170</v>
      </c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>
        <v>0</v>
      </c>
      <c r="K41" s="7">
        <v>0</v>
      </c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>
        <v>7472748</v>
      </c>
      <c r="K42" s="7">
        <v>2191915</v>
      </c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129369</v>
      </c>
      <c r="K43" s="7">
        <v>0</v>
      </c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53">
        <f>SUM(J39:J43)</f>
        <v>96804625</v>
      </c>
      <c r="K44" s="53">
        <f>SUM(K39:K43)</f>
        <v>138765563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IF(J38&gt;J44,J38-J44,0)</f>
        <v>0</v>
      </c>
      <c r="K45" s="64">
        <f>IF(K38&gt;K44,K38-K44,0)</f>
        <v>0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53">
        <f>IF(J44&gt;J38,J44-J38,0)</f>
        <v>12534717</v>
      </c>
      <c r="K46" s="53">
        <f>IF(K44&gt;K38,K44-K38,0)</f>
        <v>45266685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53">
        <f>IF(J19-J20+J32-J33+J45-J46&gt;0,J19-J20+J32-J33+J45-J46,0)</f>
        <v>32753777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53">
        <f>IF(J20-J19+J33-J32+J46-J45&gt;0,J20-J19+J33-J32+J46-J45,0)</f>
        <v>0</v>
      </c>
      <c r="K48" s="53">
        <f>IF(K20-K19+K33-K32+K46-K45&gt;0,K20-K19+K33-K32+K46-K45,0)</f>
        <v>22342909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48407599</v>
      </c>
      <c r="K49" s="7">
        <v>73515276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7">
        <v>32753777</v>
      </c>
      <c r="K50" s="7">
        <v>0</v>
      </c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7">
        <v>0</v>
      </c>
      <c r="K51" s="7">
        <v>22342909</v>
      </c>
    </row>
    <row r="52" spans="1:11" ht="12.75">
      <c r="A52" s="225" t="s">
        <v>177</v>
      </c>
      <c r="B52" s="226"/>
      <c r="C52" s="226"/>
      <c r="D52" s="226"/>
      <c r="E52" s="226"/>
      <c r="F52" s="226"/>
      <c r="G52" s="226"/>
      <c r="H52" s="226"/>
      <c r="I52" s="4">
        <v>44</v>
      </c>
      <c r="J52" s="65">
        <f>J49+J50-J51</f>
        <v>81161376</v>
      </c>
      <c r="K52" s="65">
        <f>K49+K50-K51</f>
        <v>51172367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7874015748031497" bottom="0.5905511811023623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317</v>
      </c>
      <c r="K4" s="67" t="s">
        <v>318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282</v>
      </c>
      <c r="K5" s="73" t="s">
        <v>283</v>
      </c>
    </row>
    <row r="6" spans="1:11" ht="12.75">
      <c r="A6" s="219" t="s">
        <v>156</v>
      </c>
      <c r="B6" s="235"/>
      <c r="C6" s="235"/>
      <c r="D6" s="235"/>
      <c r="E6" s="235"/>
      <c r="F6" s="235"/>
      <c r="G6" s="235"/>
      <c r="H6" s="235"/>
      <c r="I6" s="264"/>
      <c r="J6" s="264"/>
      <c r="K6" s="265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0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71"/>
      <c r="C21" s="271"/>
      <c r="D21" s="271"/>
      <c r="E21" s="271"/>
      <c r="F21" s="271"/>
      <c r="G21" s="271"/>
      <c r="H21" s="27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5"/>
      <c r="C22" s="235"/>
      <c r="D22" s="235"/>
      <c r="E22" s="235"/>
      <c r="F22" s="235"/>
      <c r="G22" s="235"/>
      <c r="H22" s="235"/>
      <c r="I22" s="264"/>
      <c r="J22" s="264"/>
      <c r="K22" s="265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319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320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5"/>
      <c r="C35" s="235"/>
      <c r="D35" s="235"/>
      <c r="E35" s="235"/>
      <c r="F35" s="235"/>
      <c r="G35" s="235"/>
      <c r="H35" s="235"/>
      <c r="I35" s="264">
        <v>0</v>
      </c>
      <c r="J35" s="264"/>
      <c r="K35" s="265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Q31" sqref="Q3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9" t="s">
        <v>280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5"/>
    </row>
    <row r="2" spans="1:12" ht="15.75">
      <c r="A2" s="42"/>
      <c r="B2" s="74"/>
      <c r="C2" s="289" t="s">
        <v>281</v>
      </c>
      <c r="D2" s="289"/>
      <c r="E2" s="77">
        <v>43101</v>
      </c>
      <c r="F2" s="43" t="s">
        <v>250</v>
      </c>
      <c r="G2" s="290">
        <v>43373</v>
      </c>
      <c r="H2" s="291"/>
      <c r="I2" s="74"/>
      <c r="J2" s="74"/>
      <c r="K2" s="74"/>
      <c r="L2" s="78"/>
    </row>
    <row r="3" spans="1:11" ht="23.25">
      <c r="A3" s="292" t="s">
        <v>59</v>
      </c>
      <c r="B3" s="292"/>
      <c r="C3" s="292"/>
      <c r="D3" s="292"/>
      <c r="E3" s="292"/>
      <c r="F3" s="292"/>
      <c r="G3" s="292"/>
      <c r="H3" s="292"/>
      <c r="I3" s="81" t="s">
        <v>304</v>
      </c>
      <c r="J3" s="82" t="s">
        <v>150</v>
      </c>
      <c r="K3" s="82" t="s">
        <v>151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4">
        <v>2</v>
      </c>
      <c r="J4" s="83" t="s">
        <v>282</v>
      </c>
      <c r="K4" s="83" t="s">
        <v>283</v>
      </c>
    </row>
    <row r="5" spans="1:11" ht="12.75">
      <c r="A5" s="281" t="s">
        <v>284</v>
      </c>
      <c r="B5" s="282"/>
      <c r="C5" s="282"/>
      <c r="D5" s="282"/>
      <c r="E5" s="282"/>
      <c r="F5" s="282"/>
      <c r="G5" s="282"/>
      <c r="H5" s="282"/>
      <c r="I5" s="44">
        <v>1</v>
      </c>
      <c r="J5" s="45">
        <v>549448400</v>
      </c>
      <c r="K5" s="45">
        <v>549448400</v>
      </c>
    </row>
    <row r="6" spans="1:11" ht="12.75">
      <c r="A6" s="281" t="s">
        <v>285</v>
      </c>
      <c r="B6" s="282"/>
      <c r="C6" s="282"/>
      <c r="D6" s="282"/>
      <c r="E6" s="282"/>
      <c r="F6" s="282"/>
      <c r="G6" s="282"/>
      <c r="H6" s="282"/>
      <c r="I6" s="44">
        <v>2</v>
      </c>
      <c r="J6" s="46">
        <v>-15026927</v>
      </c>
      <c r="K6" s="46">
        <v>-15241648</v>
      </c>
    </row>
    <row r="7" spans="1:11" ht="12.75">
      <c r="A7" s="281" t="s">
        <v>286</v>
      </c>
      <c r="B7" s="282"/>
      <c r="C7" s="282"/>
      <c r="D7" s="282"/>
      <c r="E7" s="282"/>
      <c r="F7" s="282"/>
      <c r="G7" s="282"/>
      <c r="H7" s="282"/>
      <c r="I7" s="44">
        <v>3</v>
      </c>
      <c r="J7" s="46">
        <v>27472420</v>
      </c>
      <c r="K7" s="46">
        <v>27472420</v>
      </c>
    </row>
    <row r="8" spans="1:11" ht="12.75">
      <c r="A8" s="281" t="s">
        <v>287</v>
      </c>
      <c r="B8" s="282"/>
      <c r="C8" s="282"/>
      <c r="D8" s="282"/>
      <c r="E8" s="282"/>
      <c r="F8" s="282"/>
      <c r="G8" s="282"/>
      <c r="H8" s="282"/>
      <c r="I8" s="44">
        <v>4</v>
      </c>
      <c r="J8" s="46">
        <v>3414601</v>
      </c>
      <c r="K8" s="46">
        <v>11154357</v>
      </c>
    </row>
    <row r="9" spans="1:11" ht="12.75">
      <c r="A9" s="281" t="s">
        <v>288</v>
      </c>
      <c r="B9" s="282"/>
      <c r="C9" s="282"/>
      <c r="D9" s="282"/>
      <c r="E9" s="282"/>
      <c r="F9" s="282"/>
      <c r="G9" s="282"/>
      <c r="H9" s="282"/>
      <c r="I9" s="44">
        <v>5</v>
      </c>
      <c r="J9" s="46">
        <v>4614789</v>
      </c>
      <c r="K9" s="46">
        <v>7781257</v>
      </c>
    </row>
    <row r="10" spans="1:11" ht="12.75">
      <c r="A10" s="281" t="s">
        <v>289</v>
      </c>
      <c r="B10" s="282"/>
      <c r="C10" s="282"/>
      <c r="D10" s="282"/>
      <c r="E10" s="282"/>
      <c r="F10" s="282"/>
      <c r="G10" s="282"/>
      <c r="H10" s="282"/>
      <c r="I10" s="44">
        <v>6</v>
      </c>
      <c r="J10" s="46">
        <v>0</v>
      </c>
      <c r="K10" s="46">
        <v>0</v>
      </c>
    </row>
    <row r="11" spans="1:11" ht="12.75">
      <c r="A11" s="281" t="s">
        <v>290</v>
      </c>
      <c r="B11" s="282"/>
      <c r="C11" s="282"/>
      <c r="D11" s="282"/>
      <c r="E11" s="282"/>
      <c r="F11" s="282"/>
      <c r="G11" s="282"/>
      <c r="H11" s="282"/>
      <c r="I11" s="44">
        <v>7</v>
      </c>
      <c r="J11" s="46">
        <v>0</v>
      </c>
      <c r="K11" s="46">
        <v>0</v>
      </c>
    </row>
    <row r="12" spans="1:11" ht="12.75">
      <c r="A12" s="281" t="s">
        <v>291</v>
      </c>
      <c r="B12" s="282"/>
      <c r="C12" s="282"/>
      <c r="D12" s="282"/>
      <c r="E12" s="282"/>
      <c r="F12" s="282"/>
      <c r="G12" s="282"/>
      <c r="H12" s="282"/>
      <c r="I12" s="44">
        <v>8</v>
      </c>
      <c r="J12" s="46">
        <v>-31592</v>
      </c>
      <c r="K12" s="46">
        <v>127504</v>
      </c>
    </row>
    <row r="13" spans="1:11" ht="12.75">
      <c r="A13" s="281" t="s">
        <v>292</v>
      </c>
      <c r="B13" s="282"/>
      <c r="C13" s="282"/>
      <c r="D13" s="282"/>
      <c r="E13" s="282"/>
      <c r="F13" s="282"/>
      <c r="G13" s="282"/>
      <c r="H13" s="282"/>
      <c r="I13" s="44">
        <v>9</v>
      </c>
      <c r="J13" s="46">
        <v>0</v>
      </c>
      <c r="K13" s="46">
        <v>0</v>
      </c>
    </row>
    <row r="14" spans="1:11" ht="12.75">
      <c r="A14" s="283" t="s">
        <v>293</v>
      </c>
      <c r="B14" s="284"/>
      <c r="C14" s="284"/>
      <c r="D14" s="284"/>
      <c r="E14" s="284"/>
      <c r="F14" s="284"/>
      <c r="G14" s="284"/>
      <c r="H14" s="284"/>
      <c r="I14" s="44">
        <v>10</v>
      </c>
      <c r="J14" s="79">
        <f>SUM(J5:J13)</f>
        <v>569891691</v>
      </c>
      <c r="K14" s="79">
        <f>SUM(K5:K13)</f>
        <v>580742290</v>
      </c>
    </row>
    <row r="15" spans="1:11" ht="12.75">
      <c r="A15" s="281" t="s">
        <v>294</v>
      </c>
      <c r="B15" s="282"/>
      <c r="C15" s="282"/>
      <c r="D15" s="282"/>
      <c r="E15" s="282"/>
      <c r="F15" s="282"/>
      <c r="G15" s="282"/>
      <c r="H15" s="282"/>
      <c r="I15" s="44">
        <v>11</v>
      </c>
      <c r="J15" s="46">
        <v>611513</v>
      </c>
      <c r="K15" s="46">
        <v>611513</v>
      </c>
    </row>
    <row r="16" spans="1:11" ht="12.75">
      <c r="A16" s="281" t="s">
        <v>295</v>
      </c>
      <c r="B16" s="282"/>
      <c r="C16" s="282"/>
      <c r="D16" s="282"/>
      <c r="E16" s="282"/>
      <c r="F16" s="282"/>
      <c r="G16" s="282"/>
      <c r="H16" s="282"/>
      <c r="I16" s="44">
        <v>12</v>
      </c>
      <c r="J16" s="46">
        <v>0</v>
      </c>
      <c r="K16" s="46">
        <v>0</v>
      </c>
    </row>
    <row r="17" spans="1:11" ht="12.75">
      <c r="A17" s="281" t="s">
        <v>296</v>
      </c>
      <c r="B17" s="282"/>
      <c r="C17" s="282"/>
      <c r="D17" s="282"/>
      <c r="E17" s="282"/>
      <c r="F17" s="282"/>
      <c r="G17" s="282"/>
      <c r="H17" s="282"/>
      <c r="I17" s="44">
        <v>13</v>
      </c>
      <c r="J17" s="46">
        <v>0</v>
      </c>
      <c r="K17" s="46">
        <v>0</v>
      </c>
    </row>
    <row r="18" spans="1:11" ht="12.75">
      <c r="A18" s="281" t="s">
        <v>297</v>
      </c>
      <c r="B18" s="282"/>
      <c r="C18" s="282"/>
      <c r="D18" s="282"/>
      <c r="E18" s="282"/>
      <c r="F18" s="282"/>
      <c r="G18" s="282"/>
      <c r="H18" s="282"/>
      <c r="I18" s="44">
        <v>14</v>
      </c>
      <c r="J18" s="46">
        <v>0</v>
      </c>
      <c r="K18" s="46">
        <v>0</v>
      </c>
    </row>
    <row r="19" spans="1:11" ht="12.75">
      <c r="A19" s="281" t="s">
        <v>298</v>
      </c>
      <c r="B19" s="282"/>
      <c r="C19" s="282"/>
      <c r="D19" s="282"/>
      <c r="E19" s="282"/>
      <c r="F19" s="282"/>
      <c r="G19" s="282"/>
      <c r="H19" s="282"/>
      <c r="I19" s="44">
        <v>15</v>
      </c>
      <c r="J19" s="46">
        <v>0</v>
      </c>
      <c r="K19" s="46">
        <v>0</v>
      </c>
    </row>
    <row r="20" spans="1:11" ht="12.75">
      <c r="A20" s="281" t="s">
        <v>299</v>
      </c>
      <c r="B20" s="282"/>
      <c r="C20" s="282"/>
      <c r="D20" s="282"/>
      <c r="E20" s="282"/>
      <c r="F20" s="282"/>
      <c r="G20" s="282"/>
      <c r="H20" s="282"/>
      <c r="I20" s="44">
        <v>16</v>
      </c>
      <c r="J20" s="46">
        <v>0</v>
      </c>
      <c r="K20" s="46">
        <v>0</v>
      </c>
    </row>
    <row r="21" spans="1:11" ht="12.75">
      <c r="A21" s="283" t="s">
        <v>300</v>
      </c>
      <c r="B21" s="284"/>
      <c r="C21" s="284"/>
      <c r="D21" s="284"/>
      <c r="E21" s="284"/>
      <c r="F21" s="284"/>
      <c r="G21" s="284"/>
      <c r="H21" s="284"/>
      <c r="I21" s="44">
        <v>17</v>
      </c>
      <c r="J21" s="80">
        <f>SUM(J15:J20)</f>
        <v>611513</v>
      </c>
      <c r="K21" s="80">
        <f>SUM(K15:K20)</f>
        <v>611513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301</v>
      </c>
      <c r="B23" s="274"/>
      <c r="C23" s="274"/>
      <c r="D23" s="274"/>
      <c r="E23" s="274"/>
      <c r="F23" s="274"/>
      <c r="G23" s="274"/>
      <c r="H23" s="274"/>
      <c r="I23" s="47">
        <v>18</v>
      </c>
      <c r="J23" s="45">
        <v>0</v>
      </c>
      <c r="K23" s="45">
        <v>0</v>
      </c>
    </row>
    <row r="24" spans="1:11" ht="17.25" customHeight="1">
      <c r="A24" s="275" t="s">
        <v>302</v>
      </c>
      <c r="B24" s="276"/>
      <c r="C24" s="276"/>
      <c r="D24" s="276"/>
      <c r="E24" s="276"/>
      <c r="F24" s="276"/>
      <c r="G24" s="276"/>
      <c r="H24" s="276"/>
      <c r="I24" s="48">
        <v>19</v>
      </c>
      <c r="J24" s="80">
        <v>0</v>
      </c>
      <c r="K24" s="80">
        <v>0</v>
      </c>
    </row>
    <row r="25" spans="1:11" ht="30" customHeight="1">
      <c r="A25" s="277" t="s">
        <v>303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18" sqref="M18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4" t="s">
        <v>342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5">
      <c r="A3" s="130"/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2.75" customHeight="1">
      <c r="A4" s="295" t="s">
        <v>343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4.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5">
      <c r="A11" s="296" t="s">
        <v>340</v>
      </c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5">
      <c r="A12" s="131" t="s">
        <v>341</v>
      </c>
      <c r="B12" s="131"/>
      <c r="C12" s="131"/>
      <c r="D12" s="131"/>
      <c r="E12" s="131"/>
      <c r="F12" s="131"/>
      <c r="G12" s="131"/>
      <c r="H12" s="131"/>
      <c r="I12" s="131"/>
      <c r="J12" s="131"/>
    </row>
    <row r="13" spans="1:10" ht="15">
      <c r="A13" s="131"/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5">
      <c r="A14" s="131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ht="15">
      <c r="A15" s="131"/>
      <c r="B15" s="131"/>
      <c r="C15" s="131"/>
      <c r="D15" s="131"/>
      <c r="E15" s="131"/>
      <c r="F15" s="131"/>
      <c r="G15" s="131"/>
      <c r="H15" s="131"/>
      <c r="I15" s="131"/>
      <c r="J15" s="131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Tanjica Liktar</cp:lastModifiedBy>
  <cp:lastPrinted>2018-10-29T07:14:05Z</cp:lastPrinted>
  <dcterms:created xsi:type="dcterms:W3CDTF">2008-10-17T11:51:54Z</dcterms:created>
  <dcterms:modified xsi:type="dcterms:W3CDTF">2018-10-29T07:15:15Z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