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075" windowHeight="87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<sst xmlns="http://schemas.openxmlformats.org/spreadsheetml/2006/main" count="397" uniqueCount="345">
  <si>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</si>
  <si>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</si>
  <si>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</si>
  <si>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</si>
  <si>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</si>
  <si>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</si>
  <si>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</si>
  <si>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</si>
  <si>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</si>
  <si>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</si>
  <si>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</si>
  <si>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</si>
  <si>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</si>
  <si>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</si>
  <si>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</si>
  <si>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</si>
  <si>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</si>
  <si>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</si>
  <si>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</si>
  <si>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</si>
  <si>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</si>
  <si>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</si>
  <si>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</si>
  <si>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</si>
  <si>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</si>
  <si>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</si>
  <si>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</si>
  <si>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</si>
  <si>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</si>
  <si>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</si>
  <si>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</si>
  <si>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</si>
  <si>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</si>
  <si>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</si>
  <si>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</si>
  <si>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</si>
  <si>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</si>
  <si>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</si>
  <si>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</si>
  <si>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</si>
  <si>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</si>
  <si>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</si>
  <si>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</si>
  <si>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</si>
  <si>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</si>
  <si>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</si>
  <si>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</si>
  <si>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</si>
  <si>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</si>
  <si>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</si>
  <si>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</si>
  <si>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</si>
  <si>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</si>
  <si>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</si>
  <si>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</si>
  <si>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</si>
  <si>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</si>
  <si>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</si>
  <si>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</si>
  <si>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</si>
  <si>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</si>
  <si>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</si>
  <si>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</si>
  <si>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</si>
  <si>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</si>
  <si>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</si>
  <si>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</si>
  <si>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</si>
  <si>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</si>
  <si>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</si>
  <si>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</si>
  <si>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</si>
  <si>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</si>
  <si>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</si>
  <si>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</si>
  <si>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</si>
  <si>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</si>
  <si>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</si>
  <si>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</si>
  <si>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</si>
  <si>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</si>
  <si>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</si>
  <si>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</si>
  <si>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</si>
  <si>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</si>
  <si>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</si>
  <si>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</si>
  <si>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</si>
  <si>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</si>
  <si>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</si>
  <si>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</si>
  <si>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</si>
  <si>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</si>
  <si>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</si>
  <si>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</si>
  <si>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</si>
  <si>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</si>
  <si>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</si>
  <si>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</si>
  <si>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</si>
  <si>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</si>
  <si>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</si>
  <si>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</si>
  <si>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</si>
  <si>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</si>
  <si>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</si>
  <si>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</si>
  <si>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</si>
  <si>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</si>
  <si>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</si>
  <si>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</si>
  <si>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</si>
  <si>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</si>
  <si>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</si>
  <si>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</si>
  <si>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</si>
  <si>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</si>
  <si>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</si>
  <si>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</si>
  <si>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</si>
  <si>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</si>
  <si>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</si>
  <si>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</si>
  <si>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</si>
  <si>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</si>
  <si>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</si>
  <si>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</si>
  <si>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</si>
  <si>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</si>
  <si>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</si>
  <si>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</si>
  <si>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</si>
  <si>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</si>
  <si>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</si>
  <si>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</si>
  <si>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</si>
  <si>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</si>
  <si>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</si>
  <si>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</si>
  <si>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</si>
  <si>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</si>
  <si>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</si>
  <si>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</si>
  <si>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</si>
  <si>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</si>
  <si>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</si>
  <si>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</si>
  <si>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</si>
  <si>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</si>
  <si>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</si>
  <si>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</si>
  <si>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</si>
  <si>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</si>
  <si>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</si>
  <si>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</si>
  <si>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</si>
  <si>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</si>
  <si>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</si>
  <si>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</si>
  <si>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</si>
  <si>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</si>
  <si>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</si>
  <si>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</si>
  <si>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</si>
  <si>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</si>
  <si>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</si>
  <si>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</si>
  <si>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</si>
  <si>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</si>
  <si>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</si>
  <si>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</si>
  <si>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</si>
  <si>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</si>
  <si>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</si>
  <si>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</si>
  <si>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</si>
  <si>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</si>
  <si>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</si>
  <si>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</si>
  <si>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</si>
  <si>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</si>
  <si>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</si>
  <si>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</si>
  <si>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</si>
  <si>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</si>
  <si>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</si>
  <si>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</si>
  <si>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</si>
  <si>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</si>
  <si>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</si>
  <si>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</si>
  <si>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</si>
  <si>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</si>
  <si>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</si>
  <si>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</si>
  <si>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</si>
  <si>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</si>
  <si>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</si>
  <si>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</si>
  <si>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</si>
  <si>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</si>
  <si>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</si>
  <si>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</si>
  <si>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</si>
  <si>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</si>
  <si>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</si>
  <si>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</si>
  <si>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</si>
  <si>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</si>
  <si>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</si>
  <si>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</si>
  <si>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</si>
  <si>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</si>
  <si>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</si>
  <si>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</si>
  <si>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</si>
  <si>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</si>
  <si>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</si>
  <si>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</si>
  <si>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</si>
  <si>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</si>
  <si>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</si>
  <si>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</si>
  <si>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</si>
  <si>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</si>
  <si>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</si>
  <si>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</si>
  <si>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</si>
  <si>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</si>
  <si>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</si>
  <si>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</si>
  <si>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</si>
  <si>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</si>
  <si>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</si>
  <si>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</si>
  <si>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</si>
  <si>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</si>
  <si>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</si>
  <si>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</si>
  <si>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</si>
  <si>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</si>
  <si>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</si>
  <si>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</si>
  <si>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</si>
  <si>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</si>
  <si>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</si>
  <si>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</si>
  <si>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</si>
  <si>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</si>
  <si>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</si>
  <si>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</si>
  <si>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</si>
  <si>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</si>
  <si>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</si>
  <si>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</si>
  <si>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</si>
  <si>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</si>
  <si>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</si>
  <si>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</si>
  <si>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</si>
  <si>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</si>
  <si>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</si>
  <si>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</si>
  <si>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</si>
  <si>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</si>
  <si>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</si>
  <si>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</si>
  <si>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</si>
  <si>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</si>
  <si>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</si>
  <si>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</si>
  <si>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</si>
  <si>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</si>
  <si>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</si>
  <si>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</si>
  <si>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</si>
  <si>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</si>
  <si>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</si>
  <si>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</si>
  <si>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</si>
  <si>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</si>
  <si>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</si>
  <si>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</si>
  <si>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</si>
  <si>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</si>
  <si>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</si>
  <si>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</si>
  <si>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</si>
  <si>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</si>
  <si>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</si>
  <si>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</si>
  <si>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</si>
  <si>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</si>
  <si>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</si>
  <si>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</si>
  <si>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</si>
  <si>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</si>
  <si>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</si>
  <si>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</si>
  <si>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</si>
  <si>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</si>
  <si>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</si>
  <si>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</si>
  <si>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</si>
  <si>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</si>
  <si>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</si>
  <si>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</si>
  <si>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</si>
  <si>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</si>
  <si>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</si>
  <si>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</si>
  <si>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</si>
  <si>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</si>
  <si>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</si>
  <si>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</si>
  <si>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</si>
  <si>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</si>
  <si>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</si>
  <si>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</si>
  <si>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</si>
  <si>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</si>
  <si>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03269043</t>
  </si>
  <si>
    <t>080005858</t>
  </si>
  <si>
    <t>94989605030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</si>
  <si>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</si>
  <si>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</si>
  <si>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</si>
  <si>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</si>
  <si>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</si>
  <si>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</si>
  <si>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</si>
  <si>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012396579</t>
  </si>
  <si>
    <t>igranic@kras.hr</t>
  </si>
  <si>
    <t>012396019</t>
  </si>
  <si>
    <t>KRAŠ d.d. Zagreb</t>
  </si>
  <si>
    <t>Obveznik: KRAŠ d.d. Zagreb_____________________________________________________________</t>
  </si>
  <si>
    <t>Bulić Damir, Varenina Alen, Klepo Dinko</t>
  </si>
  <si>
    <t>stanje na dan 31.12.2017.</t>
  </si>
  <si>
    <t>u razdoblju 01.01.2017. do 31.12.2017.</t>
  </si>
  <si>
    <t>u razdoblju 01.01.2017 do 31.12.2017.</t>
  </si>
  <si>
    <t>Bilješke uz financijske izvještaje</t>
  </si>
  <si>
    <t xml:space="preserve">Fiksne obveze prema dospjelim anuitetima podmirene su na vrijeme, dok su obveze prema dobavljačima </t>
  </si>
  <si>
    <t>usklađene s tekućim priljevom.</t>
  </si>
  <si>
    <t>U 2017. godini ukupni su prihodi pali za 0,1% u odnosu na isto razdoblje protekle godine, dok su ukupni rashodi istovremeno pali za 0,8%.</t>
  </si>
  <si>
    <t>Ostvarena neto dobit iznosi 29,8 mil. kuna.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</si>
</sst>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62" applyBorder="1" applyAlignment="1">
      <alignment/>
      <protection/>
    </xf>
    <xf numFmtId="0" fontId="9" fillId="0" borderId="26" xfId="62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 horizontal="center"/>
      <protection/>
    </xf>
    <xf numFmtId="0" fontId="20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248</v>
      </c>
      <c r="B1" s="156"/>
      <c r="C1" s="15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0">
        <v>42736</v>
      </c>
      <c r="F2" s="12"/>
      <c r="G2" s="13" t="s">
        <v>250</v>
      </c>
      <c r="H2" s="120">
        <v>43100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8" t="s">
        <v>315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7" t="s">
        <v>251</v>
      </c>
      <c r="B6" s="138"/>
      <c r="C6" s="150" t="s">
        <v>321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1" t="s">
        <v>252</v>
      </c>
      <c r="B8" s="192"/>
      <c r="C8" s="150" t="s">
        <v>322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253</v>
      </c>
      <c r="B10" s="183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7" t="s">
        <v>254</v>
      </c>
      <c r="B12" s="138"/>
      <c r="C12" s="152" t="s">
        <v>334</v>
      </c>
      <c r="D12" s="179"/>
      <c r="E12" s="179"/>
      <c r="F12" s="179"/>
      <c r="G12" s="179"/>
      <c r="H12" s="179"/>
      <c r="I12" s="14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7" t="s">
        <v>255</v>
      </c>
      <c r="B14" s="138"/>
      <c r="C14" s="181">
        <v>10000</v>
      </c>
      <c r="D14" s="182"/>
      <c r="E14" s="16"/>
      <c r="F14" s="152" t="s">
        <v>324</v>
      </c>
      <c r="G14" s="179"/>
      <c r="H14" s="179"/>
      <c r="I14" s="14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7" t="s">
        <v>256</v>
      </c>
      <c r="B16" s="138"/>
      <c r="C16" s="152" t="s">
        <v>325</v>
      </c>
      <c r="D16" s="179"/>
      <c r="E16" s="179"/>
      <c r="F16" s="179"/>
      <c r="G16" s="179"/>
      <c r="H16" s="179"/>
      <c r="I16" s="14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7" t="s">
        <v>257</v>
      </c>
      <c r="B18" s="138"/>
      <c r="C18" s="180"/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7" t="s">
        <v>258</v>
      </c>
      <c r="B20" s="138"/>
      <c r="C20" s="175" t="s">
        <v>326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7" t="s">
        <v>259</v>
      </c>
      <c r="B22" s="138"/>
      <c r="C22" s="121">
        <v>133</v>
      </c>
      <c r="D22" s="152" t="s">
        <v>324</v>
      </c>
      <c r="E22" s="172"/>
      <c r="F22" s="173"/>
      <c r="G22" s="137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7" t="s">
        <v>260</v>
      </c>
      <c r="B24" s="138"/>
      <c r="C24" s="121">
        <v>21</v>
      </c>
      <c r="D24" s="152" t="s">
        <v>327</v>
      </c>
      <c r="E24" s="172"/>
      <c r="F24" s="172"/>
      <c r="G24" s="173"/>
      <c r="H24" s="51" t="s">
        <v>261</v>
      </c>
      <c r="I24" s="122">
        <v>1620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7" t="s">
        <v>262</v>
      </c>
      <c r="B26" s="138"/>
      <c r="C26" s="123" t="s">
        <v>328</v>
      </c>
      <c r="D26" s="25"/>
      <c r="E26" s="33"/>
      <c r="F26" s="24"/>
      <c r="G26" s="174" t="s">
        <v>263</v>
      </c>
      <c r="H26" s="138"/>
      <c r="I26" s="124" t="s">
        <v>329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53"/>
      <c r="C30" s="153"/>
      <c r="D30" s="154"/>
      <c r="E30" s="162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 ht="12.75">
      <c r="A32" s="162"/>
      <c r="B32" s="153"/>
      <c r="C32" s="153"/>
      <c r="D32" s="154"/>
      <c r="E32" s="162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53"/>
      <c r="C34" s="153"/>
      <c r="D34" s="154"/>
      <c r="E34" s="162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53"/>
      <c r="C36" s="153"/>
      <c r="D36" s="154"/>
      <c r="E36" s="162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7"/>
      <c r="D37" s="158"/>
      <c r="E37" s="16"/>
      <c r="F37" s="157"/>
      <c r="G37" s="158"/>
      <c r="H37" s="16"/>
      <c r="I37" s="95"/>
      <c r="J37" s="10"/>
      <c r="K37" s="10"/>
      <c r="L37" s="10"/>
    </row>
    <row r="38" spans="1:12" ht="12.75">
      <c r="A38" s="162"/>
      <c r="B38" s="153"/>
      <c r="C38" s="153"/>
      <c r="D38" s="154"/>
      <c r="E38" s="162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53"/>
      <c r="C40" s="153"/>
      <c r="D40" s="154"/>
      <c r="E40" s="162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267</v>
      </c>
      <c r="B44" s="133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7"/>
      <c r="D45" s="158"/>
      <c r="E45" s="16"/>
      <c r="F45" s="157"/>
      <c r="G45" s="159"/>
      <c r="H45" s="35"/>
      <c r="I45" s="107"/>
      <c r="J45" s="10"/>
      <c r="K45" s="10"/>
      <c r="L45" s="10"/>
    </row>
    <row r="46" spans="1:12" ht="12.75">
      <c r="A46" s="132" t="s">
        <v>268</v>
      </c>
      <c r="B46" s="133"/>
      <c r="C46" s="152" t="s">
        <v>330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270</v>
      </c>
      <c r="B48" s="133"/>
      <c r="C48" s="139" t="s">
        <v>333</v>
      </c>
      <c r="D48" s="135"/>
      <c r="E48" s="136"/>
      <c r="F48" s="16"/>
      <c r="G48" s="51" t="s">
        <v>271</v>
      </c>
      <c r="H48" s="139" t="s">
        <v>331</v>
      </c>
      <c r="I48" s="13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257</v>
      </c>
      <c r="B50" s="133"/>
      <c r="C50" s="134" t="s">
        <v>332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7" t="s">
        <v>272</v>
      </c>
      <c r="B52" s="138"/>
      <c r="C52" s="139" t="s">
        <v>336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274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305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306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307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308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08"/>
      <c r="B61" s="111"/>
      <c r="C61" s="112"/>
      <c r="D61" s="112"/>
      <c r="E61" s="112"/>
      <c r="F61" s="112"/>
      <c r="G61" s="128"/>
      <c r="H61" s="128"/>
      <c r="I61" s="129"/>
      <c r="J61" s="10"/>
      <c r="K61" s="10"/>
      <c r="L61" s="10"/>
    </row>
    <row r="62" spans="1:12" ht="22.5" customHeight="1" thickBot="1">
      <c r="A62" s="108"/>
      <c r="B62" s="111"/>
      <c r="C62" s="112"/>
      <c r="D62" s="112"/>
      <c r="E62" s="112"/>
      <c r="F62" s="112"/>
      <c r="G62" s="128"/>
      <c r="H62" s="128"/>
      <c r="I62" s="129"/>
      <c r="J62" s="10"/>
      <c r="K62" s="10"/>
      <c r="L62" s="10"/>
    </row>
    <row r="63" spans="1:12" ht="22.5" customHeight="1" thickBot="1">
      <c r="A63" s="114" t="s">
        <v>275</v>
      </c>
      <c r="B63" s="16"/>
      <c r="C63" s="16"/>
      <c r="D63" s="16"/>
      <c r="E63" s="16"/>
      <c r="F63" s="16"/>
      <c r="G63" s="37"/>
      <c r="H63" s="38"/>
      <c r="I63" s="115"/>
      <c r="J63" s="10"/>
      <c r="K63" s="10"/>
      <c r="L63" s="10"/>
    </row>
    <row r="64" spans="1:12" ht="12.75">
      <c r="A64" s="90"/>
      <c r="B64" s="16"/>
      <c r="C64" s="16"/>
      <c r="D64" s="16"/>
      <c r="E64" s="20" t="s">
        <v>276</v>
      </c>
      <c r="F64" s="33"/>
      <c r="G64" s="147" t="s">
        <v>277</v>
      </c>
      <c r="H64" s="148"/>
      <c r="I64" s="149"/>
      <c r="J64" s="10"/>
      <c r="K64" s="10"/>
      <c r="L64" s="10"/>
    </row>
    <row r="65" spans="1:12" ht="12.75">
      <c r="A65" s="116"/>
      <c r="B65" s="117"/>
      <c r="C65" s="118"/>
      <c r="D65" s="118"/>
      <c r="E65" s="118"/>
      <c r="F65" s="118"/>
      <c r="G65" s="130"/>
      <c r="H65" s="131"/>
      <c r="I65" s="119"/>
      <c r="J65" s="10"/>
      <c r="K65" s="10"/>
      <c r="L6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4:I64"/>
    <mergeCell ref="A46:B46"/>
    <mergeCell ref="A44:B44"/>
    <mergeCell ref="C44:D44"/>
    <mergeCell ref="F44:I44"/>
    <mergeCell ref="A48:B48"/>
    <mergeCell ref="C48:E48"/>
    <mergeCell ref="H48:I48"/>
    <mergeCell ref="G65:H65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5" sqref="K115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335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59</v>
      </c>
      <c r="B4" s="199"/>
      <c r="C4" s="199"/>
      <c r="D4" s="199"/>
      <c r="E4" s="199"/>
      <c r="F4" s="199"/>
      <c r="G4" s="199"/>
      <c r="H4" s="200"/>
      <c r="I4" s="58" t="s">
        <v>278</v>
      </c>
      <c r="J4" s="59" t="s">
        <v>317</v>
      </c>
      <c r="K4" s="60" t="s">
        <v>318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>
        <v>0</v>
      </c>
      <c r="K7" s="6">
        <v>0</v>
      </c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556821024</v>
      </c>
      <c r="K8" s="53">
        <f>K9+K16+K26+K35+K39</f>
        <v>546390049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179162</v>
      </c>
      <c r="K9" s="53">
        <f>SUM(K10:K15)</f>
        <v>1004450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0</v>
      </c>
      <c r="K10" s="7">
        <v>0</v>
      </c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179162</v>
      </c>
      <c r="K11" s="7">
        <v>420370</v>
      </c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>
        <v>0</v>
      </c>
      <c r="K12" s="7">
        <v>0</v>
      </c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>
        <v>0</v>
      </c>
      <c r="K13" s="7">
        <v>0</v>
      </c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>
        <v>0</v>
      </c>
      <c r="K14" s="7">
        <v>584080</v>
      </c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0</v>
      </c>
      <c r="K15" s="7">
        <v>0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380773605</v>
      </c>
      <c r="K16" s="53">
        <f>SUM(K17:K25)</f>
        <v>356617600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67900565</v>
      </c>
      <c r="K17" s="7">
        <v>67900565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176453508</v>
      </c>
      <c r="K18" s="7">
        <v>165800415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95030993</v>
      </c>
      <c r="K19" s="7">
        <v>79812130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10120138</v>
      </c>
      <c r="K20" s="7">
        <v>10004338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>
        <v>1567698</v>
      </c>
      <c r="K21" s="7">
        <v>1292442</v>
      </c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>
        <v>138626</v>
      </c>
      <c r="K22" s="7">
        <v>88496</v>
      </c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6987364</v>
      </c>
      <c r="K23" s="7">
        <v>9786627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1277942</v>
      </c>
      <c r="K24" s="7">
        <v>972696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21296771</v>
      </c>
      <c r="K25" s="7">
        <v>20959891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173260039</v>
      </c>
      <c r="K26" s="53">
        <f>SUM(K27:K34)</f>
        <v>186199026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85676722</v>
      </c>
      <c r="K27" s="7">
        <v>85676722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>
        <v>0</v>
      </c>
      <c r="K28" s="7">
        <v>0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0</v>
      </c>
      <c r="K29" s="7">
        <v>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>
        <v>0</v>
      </c>
      <c r="K30" s="7">
        <v>0</v>
      </c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289112</v>
      </c>
      <c r="K31" s="7">
        <v>289112</v>
      </c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71532500</v>
      </c>
      <c r="K32" s="7">
        <v>83548228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15761705</v>
      </c>
      <c r="K33" s="7">
        <v>16684964</v>
      </c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>
        <v>0</v>
      </c>
      <c r="K34" s="7">
        <v>0</v>
      </c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>
        <v>0</v>
      </c>
      <c r="K36" s="7">
        <v>0</v>
      </c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0</v>
      </c>
      <c r="K37" s="7">
        <v>0</v>
      </c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0</v>
      </c>
      <c r="K38" s="7">
        <v>0</v>
      </c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2608218</v>
      </c>
      <c r="K39" s="7">
        <v>2568973</v>
      </c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471795810</v>
      </c>
      <c r="K40" s="53">
        <f>K41+K49+K56+K64</f>
        <v>496363651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86583596</v>
      </c>
      <c r="K41" s="53">
        <f>SUM(K42:K48)</f>
        <v>90073337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51505412</v>
      </c>
      <c r="K42" s="7">
        <v>52706014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0</v>
      </c>
      <c r="K43" s="7">
        <v>0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25558035</v>
      </c>
      <c r="K44" s="7">
        <v>29479749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8039820</v>
      </c>
      <c r="K45" s="7">
        <v>7056573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1097629</v>
      </c>
      <c r="K46" s="7">
        <v>109779</v>
      </c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0</v>
      </c>
      <c r="K47" s="7">
        <v>0</v>
      </c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>
        <v>382700</v>
      </c>
      <c r="K48" s="7">
        <v>721222</v>
      </c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316392454</v>
      </c>
      <c r="K49" s="53">
        <f>SUM(K50:K55)</f>
        <v>312080845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>
        <v>117443919</v>
      </c>
      <c r="K50" s="7">
        <v>117080401</v>
      </c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188417040</v>
      </c>
      <c r="K51" s="7">
        <v>157141111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0</v>
      </c>
      <c r="K52" s="7">
        <v>0</v>
      </c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1039079</v>
      </c>
      <c r="K53" s="7">
        <v>298375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714025</v>
      </c>
      <c r="K54" s="7">
        <v>603828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8778391</v>
      </c>
      <c r="K55" s="7">
        <v>36957130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20412161</v>
      </c>
      <c r="K56" s="53">
        <f>SUM(K57:K63)</f>
        <v>20694193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>
        <v>0</v>
      </c>
      <c r="K57" s="7">
        <v>0</v>
      </c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0</v>
      </c>
      <c r="K58" s="7">
        <v>5320000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>
        <v>0</v>
      </c>
      <c r="K59" s="7">
        <v>0</v>
      </c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>
        <v>0</v>
      </c>
      <c r="K60" s="7">
        <v>0</v>
      </c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4147000</v>
      </c>
      <c r="K61" s="7">
        <v>1080000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16180408</v>
      </c>
      <c r="K62" s="7">
        <v>14209408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>
        <v>84753</v>
      </c>
      <c r="K63" s="7">
        <v>84785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48407599</v>
      </c>
      <c r="K64" s="7">
        <v>73515276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4909063</v>
      </c>
      <c r="K65" s="7">
        <v>1184537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1033525897</v>
      </c>
      <c r="K66" s="53">
        <f>K7+K8+K40+K65</f>
        <v>1043938237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20561239</v>
      </c>
      <c r="K67" s="8">
        <v>20624825</v>
      </c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4">
        <f>J70+J71+J72+J78+J79+J82+J85</f>
        <v>563240086</v>
      </c>
      <c r="K69" s="54">
        <f>K70+K71+K72+K78+K79+K82+K85</f>
        <v>588167005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549448400</v>
      </c>
      <c r="K70" s="7">
        <v>549448400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-13912987</v>
      </c>
      <c r="K71" s="7">
        <v>-15041057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9822263</v>
      </c>
      <c r="K72" s="53">
        <f>K73+K74-K75+K76+K77</f>
        <v>27472420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26732907</v>
      </c>
      <c r="K73" s="7">
        <v>27472420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33915725</v>
      </c>
      <c r="K74" s="7">
        <v>37418632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50826369</v>
      </c>
      <c r="K75" s="7">
        <v>37418632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>
        <v>0</v>
      </c>
      <c r="K76" s="7">
        <v>0</v>
      </c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0</v>
      </c>
      <c r="K77" s="7">
        <v>0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579921</v>
      </c>
      <c r="K78" s="7">
        <v>744898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0</v>
      </c>
      <c r="K79" s="53">
        <f>K80-K81</f>
        <v>2859397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0</v>
      </c>
      <c r="K80" s="7">
        <v>2859397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0</v>
      </c>
      <c r="K81" s="7">
        <v>0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17302489</v>
      </c>
      <c r="K82" s="53">
        <f>K83-K84</f>
        <v>22682947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17302489</v>
      </c>
      <c r="K83" s="7">
        <v>22682947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0</v>
      </c>
      <c r="K84" s="7">
        <v>0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>
        <v>0</v>
      </c>
      <c r="K85" s="7">
        <v>0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0</v>
      </c>
      <c r="K87" s="7">
        <v>0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>
        <v>0</v>
      </c>
      <c r="K88" s="7">
        <v>0</v>
      </c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0</v>
      </c>
      <c r="K89" s="7">
        <v>0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156074633</v>
      </c>
      <c r="K90" s="53">
        <f>SUM(K91:K99)</f>
        <v>134162554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>
        <v>0</v>
      </c>
      <c r="K91" s="7">
        <v>0</v>
      </c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0</v>
      </c>
      <c r="K92" s="7">
        <v>0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154211779</v>
      </c>
      <c r="K93" s="7">
        <v>132676219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>
        <v>511930</v>
      </c>
      <c r="K94" s="7">
        <v>379819</v>
      </c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>
        <v>0</v>
      </c>
      <c r="K95" s="7">
        <v>0</v>
      </c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>
        <v>0</v>
      </c>
      <c r="K96" s="7">
        <v>0</v>
      </c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>
        <v>0</v>
      </c>
      <c r="K97" s="7">
        <v>0</v>
      </c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1349571</v>
      </c>
      <c r="K98" s="7">
        <v>1105120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1353</v>
      </c>
      <c r="K99" s="7">
        <v>1396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309472432</v>
      </c>
      <c r="K100" s="53">
        <f>SUM(K101:K112)</f>
        <v>316624023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>
        <v>6474946</v>
      </c>
      <c r="K101" s="7">
        <v>20254409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5003000</v>
      </c>
      <c r="K102" s="7">
        <v>1467500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185834743</v>
      </c>
      <c r="K103" s="7">
        <v>185409399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399093</v>
      </c>
      <c r="K104" s="7">
        <v>26468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81381783</v>
      </c>
      <c r="K105" s="7">
        <v>81734818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>
        <v>0</v>
      </c>
      <c r="K106" s="7">
        <v>0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>
        <v>0</v>
      </c>
      <c r="K107" s="7">
        <v>0</v>
      </c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7750972</v>
      </c>
      <c r="K108" s="7">
        <v>8220548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15104889</v>
      </c>
      <c r="K109" s="7">
        <v>12126203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663612</v>
      </c>
      <c r="K110" s="7">
        <v>530097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>
        <v>0</v>
      </c>
      <c r="K111" s="7">
        <v>0</v>
      </c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6859394</v>
      </c>
      <c r="K112" s="7">
        <v>6854581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4738746</v>
      </c>
      <c r="K113" s="7">
        <v>4984655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1033525897</v>
      </c>
      <c r="K114" s="53">
        <f>K69+K86+K90+K100+K113</f>
        <v>1043938237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>
        <v>20561239</v>
      </c>
      <c r="K115" s="8">
        <v>20624825</v>
      </c>
    </row>
    <row r="116" spans="1:11" ht="12.75">
      <c r="A116" s="217" t="s">
        <v>309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310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 horizontalCentered="1"/>
  <pageMargins left="0.5511811023622047" right="0.35433070866141736" top="0.5905511811023623" bottom="0.3937007874015748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8">
      <selection activeCell="M56" sqref="M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338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335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8" t="s">
        <v>279</v>
      </c>
      <c r="J4" s="238" t="s">
        <v>317</v>
      </c>
      <c r="K4" s="238"/>
      <c r="L4" s="238" t="s">
        <v>318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SUM(J8:J9)</f>
        <v>859651610</v>
      </c>
      <c r="K7" s="54">
        <f>SUM(K8:K9)</f>
        <v>266732495</v>
      </c>
      <c r="L7" s="54">
        <f>SUM(L8:L9)</f>
        <v>861289104</v>
      </c>
      <c r="M7" s="54">
        <f>SUM(M8:M9)</f>
        <v>279982057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848601022</v>
      </c>
      <c r="K8" s="7">
        <v>261580532</v>
      </c>
      <c r="L8" s="7">
        <v>852685724</v>
      </c>
      <c r="M8" s="7">
        <v>276217066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11050588</v>
      </c>
      <c r="K9" s="7">
        <v>5151963</v>
      </c>
      <c r="L9" s="7">
        <v>8603380</v>
      </c>
      <c r="M9" s="7">
        <v>3764991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829921220</v>
      </c>
      <c r="K10" s="53">
        <f>K11+K12+K16+K20+K21+K22+K25+K26</f>
        <v>249861078</v>
      </c>
      <c r="L10" s="53">
        <f>L11+L12+L16+L20+L21+L22+L25+L26</f>
        <v>821802594</v>
      </c>
      <c r="M10" s="53">
        <f>M11+M12+M16+M20+M21+M22+M25+M26</f>
        <v>256319240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-1331518</v>
      </c>
      <c r="K11" s="7">
        <v>40732363</v>
      </c>
      <c r="L11" s="7">
        <v>-4259365</v>
      </c>
      <c r="M11" s="7">
        <v>34079166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574158681</v>
      </c>
      <c r="K12" s="53">
        <f>SUM(K13:K15)</f>
        <v>142233901</v>
      </c>
      <c r="L12" s="53">
        <f>SUM(L13:L15)</f>
        <v>554338214</v>
      </c>
      <c r="M12" s="53">
        <f>SUM(M13:M15)</f>
        <v>145457299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338140641</v>
      </c>
      <c r="K13" s="7">
        <v>74288593</v>
      </c>
      <c r="L13" s="7">
        <v>322360758</v>
      </c>
      <c r="M13" s="7">
        <v>78619682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148986265</v>
      </c>
      <c r="K14" s="7">
        <v>42882235</v>
      </c>
      <c r="L14" s="7">
        <v>154259193</v>
      </c>
      <c r="M14" s="7">
        <v>40104717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87031775</v>
      </c>
      <c r="K15" s="7">
        <v>25063073</v>
      </c>
      <c r="L15" s="7">
        <v>77718263</v>
      </c>
      <c r="M15" s="7">
        <v>26732900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188369904</v>
      </c>
      <c r="K16" s="53">
        <f>SUM(K17:K19)</f>
        <v>47865683</v>
      </c>
      <c r="L16" s="53">
        <f>SUM(L17:L19)</f>
        <v>199270616</v>
      </c>
      <c r="M16" s="53">
        <f>SUM(M17:M19)</f>
        <v>51317239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112845694</v>
      </c>
      <c r="K17" s="7">
        <v>28965547</v>
      </c>
      <c r="L17" s="7">
        <v>120658919</v>
      </c>
      <c r="M17" s="7">
        <v>31225553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48208244</v>
      </c>
      <c r="K18" s="7">
        <v>11968260</v>
      </c>
      <c r="L18" s="7">
        <v>50018498</v>
      </c>
      <c r="M18" s="7">
        <v>12787976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27315966</v>
      </c>
      <c r="K19" s="7">
        <v>6931876</v>
      </c>
      <c r="L19" s="7">
        <v>28593199</v>
      </c>
      <c r="M19" s="7">
        <v>7303710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35567396</v>
      </c>
      <c r="K20" s="7">
        <v>8868987</v>
      </c>
      <c r="L20" s="7">
        <v>34814721</v>
      </c>
      <c r="M20" s="7">
        <v>8510208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28286142</v>
      </c>
      <c r="K21" s="7">
        <v>8607905</v>
      </c>
      <c r="L21" s="7">
        <v>28543742</v>
      </c>
      <c r="M21" s="7">
        <v>8979355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-2074315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0</v>
      </c>
      <c r="K24" s="7">
        <v>-2074315</v>
      </c>
      <c r="L24" s="7">
        <v>0</v>
      </c>
      <c r="M24" s="7">
        <v>0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4870615</v>
      </c>
      <c r="K26" s="7">
        <v>3626554</v>
      </c>
      <c r="L26" s="7">
        <v>9094666</v>
      </c>
      <c r="M26" s="7">
        <v>7975973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8069270</v>
      </c>
      <c r="K27" s="53">
        <f>SUM(K28:K32)</f>
        <v>4484096</v>
      </c>
      <c r="L27" s="53">
        <f>SUM(L28:L32)</f>
        <v>5331884</v>
      </c>
      <c r="M27" s="53">
        <f>SUM(M28:M32)</f>
        <v>2474172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2137255</v>
      </c>
      <c r="K28" s="7">
        <v>1930274</v>
      </c>
      <c r="L28" s="7">
        <v>2705920</v>
      </c>
      <c r="M28" s="7">
        <v>1827410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5500401</v>
      </c>
      <c r="K29" s="7">
        <v>2351591</v>
      </c>
      <c r="L29" s="7">
        <v>2066360</v>
      </c>
      <c r="M29" s="7">
        <v>437356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431614</v>
      </c>
      <c r="K32" s="7">
        <v>202231</v>
      </c>
      <c r="L32" s="7">
        <v>559604</v>
      </c>
      <c r="M32" s="7">
        <v>209406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13852890</v>
      </c>
      <c r="K33" s="53">
        <f>SUM(K34:K37)</f>
        <v>2032625</v>
      </c>
      <c r="L33" s="53">
        <f>SUM(L34:L37)</f>
        <v>15059535</v>
      </c>
      <c r="M33" s="53">
        <f>SUM(M34:M37)</f>
        <v>2346967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1303345</v>
      </c>
      <c r="K34" s="7">
        <v>-643637</v>
      </c>
      <c r="L34" s="7">
        <v>978539</v>
      </c>
      <c r="M34" s="7">
        <v>-118500</v>
      </c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12549483</v>
      </c>
      <c r="K35" s="7">
        <v>2676262</v>
      </c>
      <c r="L35" s="7">
        <v>14071961</v>
      </c>
      <c r="M35" s="7">
        <v>2457436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62</v>
      </c>
      <c r="K37" s="7">
        <v>0</v>
      </c>
      <c r="L37" s="7">
        <v>9035</v>
      </c>
      <c r="M37" s="7">
        <v>8031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867720880</v>
      </c>
      <c r="K42" s="53">
        <f>K7+K27+K38+K40</f>
        <v>271216591</v>
      </c>
      <c r="L42" s="53">
        <f>L7+L27+L38+L40</f>
        <v>866620988</v>
      </c>
      <c r="M42" s="53">
        <f>M7+M27+M38+M40</f>
        <v>282456229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843774110</v>
      </c>
      <c r="K43" s="53">
        <f>K10+K33+K39+K41</f>
        <v>251893703</v>
      </c>
      <c r="L43" s="53">
        <f>L10+L33+L39+L41</f>
        <v>836862129</v>
      </c>
      <c r="M43" s="53">
        <f>M10+M33+M39+M41</f>
        <v>258666207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23946770</v>
      </c>
      <c r="K44" s="53">
        <f>K42-K43</f>
        <v>19322888</v>
      </c>
      <c r="L44" s="53">
        <f>L42-L43</f>
        <v>29758859</v>
      </c>
      <c r="M44" s="53">
        <f>M42-M43</f>
        <v>23790022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23946770</v>
      </c>
      <c r="K45" s="53">
        <f>IF(K42&gt;K43,K42-K43,0)</f>
        <v>19322888</v>
      </c>
      <c r="L45" s="53">
        <f>IF(L42&gt;L43,L42-L43,0)</f>
        <v>29758859</v>
      </c>
      <c r="M45" s="53">
        <f>IF(M42&gt;M43,M42-M43,0)</f>
        <v>23790022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6644281</v>
      </c>
      <c r="K47" s="7">
        <v>5108473</v>
      </c>
      <c r="L47" s="7">
        <v>7075912</v>
      </c>
      <c r="M47" s="7">
        <v>5721865</v>
      </c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17302489</v>
      </c>
      <c r="K48" s="53">
        <f>K44-K47</f>
        <v>14214415</v>
      </c>
      <c r="L48" s="53">
        <f>L44-L47</f>
        <v>22682947</v>
      </c>
      <c r="M48" s="53">
        <f>M44-M47</f>
        <v>18068157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17302489</v>
      </c>
      <c r="K49" s="53">
        <f>IF(K48&gt;0,K48,0)</f>
        <v>14214415</v>
      </c>
      <c r="L49" s="53">
        <f>IF(L48&gt;0,L48,0)</f>
        <v>22682947</v>
      </c>
      <c r="M49" s="53">
        <f>IF(M48&gt;0,M48,0)</f>
        <v>18068157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7" t="s">
        <v>311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17302489</v>
      </c>
      <c r="K56" s="6">
        <v>14214415</v>
      </c>
      <c r="L56" s="6">
        <v>22682947</v>
      </c>
      <c r="M56" s="6">
        <v>18068157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-310146</v>
      </c>
      <c r="K57" s="53">
        <f>SUM(K58:K64)</f>
        <v>-310146</v>
      </c>
      <c r="L57" s="53">
        <f>SUM(L58:L64)</f>
        <v>205547</v>
      </c>
      <c r="M57" s="53">
        <f>SUM(M58:M64)</f>
        <v>205547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-310146</v>
      </c>
      <c r="K60" s="7">
        <v>-310146</v>
      </c>
      <c r="L60" s="7">
        <v>205547</v>
      </c>
      <c r="M60" s="7">
        <v>205547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1353</v>
      </c>
      <c r="K65" s="7">
        <v>1353</v>
      </c>
      <c r="L65" s="7">
        <v>40570</v>
      </c>
      <c r="M65" s="7">
        <v>40570</v>
      </c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v>-311499</v>
      </c>
      <c r="K66" s="53">
        <v>-311499</v>
      </c>
      <c r="L66" s="53">
        <v>164977</v>
      </c>
      <c r="M66" s="53">
        <v>164977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16990990</v>
      </c>
      <c r="K67" s="61">
        <f>K56+K66</f>
        <v>13902916</v>
      </c>
      <c r="L67" s="61">
        <f>L56+L66</f>
        <v>22847924</v>
      </c>
      <c r="M67" s="61">
        <f>M56+M66</f>
        <v>18233134</v>
      </c>
    </row>
    <row r="68" spans="1:13" ht="12.75" customHeight="1">
      <c r="A68" s="251" t="s">
        <v>312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5">
      <selection activeCell="K52" sqref="K52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8">
        <v>2</v>
      </c>
      <c r="J5" s="69" t="s">
        <v>282</v>
      </c>
      <c r="K5" s="69" t="s">
        <v>283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23946769</v>
      </c>
      <c r="K7" s="7">
        <v>29758859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35567396</v>
      </c>
      <c r="K8" s="7">
        <v>34814721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0</v>
      </c>
      <c r="K9" s="7">
        <v>11329934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>
        <v>30149444</v>
      </c>
      <c r="K10" s="7">
        <v>4311608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>
        <v>3842048</v>
      </c>
      <c r="K11" s="7">
        <v>0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>
        <v>6888073</v>
      </c>
      <c r="K12" s="7">
        <v>4009680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100393730</v>
      </c>
      <c r="K13" s="53">
        <f>SUM(K7:K12)</f>
        <v>84224802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7">
        <v>46063381</v>
      </c>
      <c r="K14" s="7">
        <v>0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>
        <v>0</v>
      </c>
      <c r="K15" s="7">
        <v>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0</v>
      </c>
      <c r="K16" s="7">
        <v>3489740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6735074</v>
      </c>
      <c r="K17" s="7">
        <v>7287453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52798455</v>
      </c>
      <c r="K18" s="53">
        <f>SUM(K14:K17)</f>
        <v>10777193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47595275</v>
      </c>
      <c r="K19" s="64">
        <f>IF(K13&gt;K18,K13-K18,0)</f>
        <v>73447609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7">
        <v>782852</v>
      </c>
      <c r="K22" s="7">
        <v>1271050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7">
        <v>0</v>
      </c>
      <c r="K23" s="7">
        <v>0</v>
      </c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>
        <v>0</v>
      </c>
      <c r="K24" s="7">
        <v>0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>
        <v>0</v>
      </c>
      <c r="K25" s="7">
        <v>0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>
        <v>14021387</v>
      </c>
      <c r="K26" s="7">
        <v>43769524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14804239</v>
      </c>
      <c r="K27" s="53">
        <f>SUM(K22:K26)</f>
        <v>45040574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12594967</v>
      </c>
      <c r="K28" s="7">
        <v>12743883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>
        <v>900</v>
      </c>
      <c r="K29" s="7">
        <v>8235675</v>
      </c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>
        <v>34085082</v>
      </c>
      <c r="K30" s="7">
        <v>57001713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46680949</v>
      </c>
      <c r="K31" s="53">
        <f>SUM(K28:K30)</f>
        <v>77981271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31876710</v>
      </c>
      <c r="K33" s="53">
        <f>IF(K31&gt;K27,K31-K27,0)</f>
        <v>32940697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7">
        <v>0</v>
      </c>
      <c r="K35" s="7">
        <v>0</v>
      </c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>
        <v>181611588</v>
      </c>
      <c r="K36" s="7">
        <v>123653753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>
        <v>31809183</v>
      </c>
      <c r="K37" s="7">
        <v>20515342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SUM(J35:J37)</f>
        <v>213420771</v>
      </c>
      <c r="K38" s="53">
        <f>SUM(K35:K37)</f>
        <v>144169095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159317492</v>
      </c>
      <c r="K39" s="7">
        <v>149367658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>
        <v>22270</v>
      </c>
      <c r="K40" s="7">
        <v>10200672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>
        <v>0</v>
      </c>
      <c r="K41" s="7">
        <v>0</v>
      </c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>
        <v>48642278</v>
      </c>
      <c r="K42" s="7">
        <v>0</v>
      </c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>
        <v>0</v>
      </c>
      <c r="K43" s="7">
        <v>0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207982040</v>
      </c>
      <c r="K44" s="53">
        <f>SUM(K39:K43)</f>
        <v>159568330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5438731</v>
      </c>
      <c r="K45" s="64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3">
        <f>IF(J44&gt;J38,J44-J38,0)</f>
        <v>0</v>
      </c>
      <c r="K46" s="53">
        <f>IF(K44&gt;K38,K44-K38,0)</f>
        <v>15399235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53">
        <f>IF(J19-J20+J32-J33+J45-J46&gt;0,J19-J20+J32-J33+J45-J46,0)</f>
        <v>21157296</v>
      </c>
      <c r="K47" s="53">
        <f>IF(K19-K20+K32-K33+K45-K46&gt;0,K19-K20+K32-K33+K45-K46,0)</f>
        <v>25107677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27250303</v>
      </c>
      <c r="K49" s="7">
        <v>48407599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21157296</v>
      </c>
      <c r="K50" s="7">
        <v>25107677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v>0</v>
      </c>
      <c r="K51" s="7">
        <v>0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5">
        <f>J49+J50-J51</f>
        <v>48407599</v>
      </c>
      <c r="K52" s="65">
        <f>K49+K50-K51</f>
        <v>73515276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5511811023622047" top="0.7874015748031497" bottom="0.5905511811023623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282</v>
      </c>
      <c r="K5" s="73" t="s">
        <v>283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319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320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J14" sqref="J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7" t="s">
        <v>280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5"/>
    </row>
    <row r="2" spans="1:12" ht="15.75">
      <c r="A2" s="42"/>
      <c r="B2" s="74"/>
      <c r="C2" s="287" t="s">
        <v>281</v>
      </c>
      <c r="D2" s="287"/>
      <c r="E2" s="77">
        <v>42736</v>
      </c>
      <c r="F2" s="43" t="s">
        <v>250</v>
      </c>
      <c r="G2" s="288">
        <v>43100</v>
      </c>
      <c r="H2" s="289"/>
      <c r="I2" s="74"/>
      <c r="J2" s="74"/>
      <c r="K2" s="74"/>
      <c r="L2" s="78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81" t="s">
        <v>304</v>
      </c>
      <c r="J3" s="82" t="s">
        <v>150</v>
      </c>
      <c r="K3" s="82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4">
        <v>2</v>
      </c>
      <c r="J4" s="83" t="s">
        <v>282</v>
      </c>
      <c r="K4" s="83" t="s">
        <v>283</v>
      </c>
    </row>
    <row r="5" spans="1:11" ht="12.75">
      <c r="A5" s="279" t="s">
        <v>284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549448400</v>
      </c>
      <c r="K5" s="45">
        <v>549448400</v>
      </c>
    </row>
    <row r="6" spans="1:11" ht="12.75">
      <c r="A6" s="279" t="s">
        <v>285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-13912987</v>
      </c>
      <c r="K6" s="46">
        <v>-15041057</v>
      </c>
    </row>
    <row r="7" spans="1:11" ht="12.75">
      <c r="A7" s="279" t="s">
        <v>286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9822263</v>
      </c>
      <c r="K7" s="46">
        <v>27472420</v>
      </c>
    </row>
    <row r="8" spans="1:11" ht="12.75">
      <c r="A8" s="279" t="s">
        <v>287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0</v>
      </c>
      <c r="K8" s="46">
        <v>2859397</v>
      </c>
    </row>
    <row r="9" spans="1:11" ht="12.75">
      <c r="A9" s="279" t="s">
        <v>288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17302489</v>
      </c>
      <c r="K9" s="46">
        <v>22682947</v>
      </c>
    </row>
    <row r="10" spans="1:11" ht="12.75">
      <c r="A10" s="279" t="s">
        <v>289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0</v>
      </c>
      <c r="K10" s="46">
        <v>0</v>
      </c>
    </row>
    <row r="11" spans="1:11" ht="12.75">
      <c r="A11" s="279" t="s">
        <v>290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>
        <v>0</v>
      </c>
      <c r="K11" s="46">
        <v>0</v>
      </c>
    </row>
    <row r="12" spans="1:11" ht="12.75">
      <c r="A12" s="279" t="s">
        <v>291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>
        <v>-31592</v>
      </c>
      <c r="K12" s="46">
        <v>133386</v>
      </c>
    </row>
    <row r="13" spans="1:11" ht="12.75">
      <c r="A13" s="279" t="s">
        <v>292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>
        <v>0</v>
      </c>
      <c r="K13" s="46">
        <v>0</v>
      </c>
    </row>
    <row r="14" spans="1:11" ht="12.75">
      <c r="A14" s="281" t="s">
        <v>293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9">
        <f>SUM(J5:J13)</f>
        <v>562628573</v>
      </c>
      <c r="K14" s="79">
        <f>SUM(K5:K13)</f>
        <v>587555493</v>
      </c>
    </row>
    <row r="15" spans="1:11" ht="12.75">
      <c r="A15" s="279" t="s">
        <v>294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>
        <v>611513</v>
      </c>
      <c r="K15" s="46">
        <v>611512</v>
      </c>
    </row>
    <row r="16" spans="1:11" ht="12.75">
      <c r="A16" s="279" t="s">
        <v>295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>
        <v>0</v>
      </c>
      <c r="K16" s="46">
        <v>0</v>
      </c>
    </row>
    <row r="17" spans="1:11" ht="12.75">
      <c r="A17" s="279" t="s">
        <v>296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>
        <v>0</v>
      </c>
      <c r="K17" s="46">
        <v>0</v>
      </c>
    </row>
    <row r="18" spans="1:11" ht="12.75">
      <c r="A18" s="279" t="s">
        <v>297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>
        <v>0</v>
      </c>
      <c r="K18" s="46">
        <v>0</v>
      </c>
    </row>
    <row r="19" spans="1:11" ht="12.75">
      <c r="A19" s="279" t="s">
        <v>298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>
        <v>0</v>
      </c>
      <c r="K19" s="46">
        <v>0</v>
      </c>
    </row>
    <row r="20" spans="1:11" ht="12.75">
      <c r="A20" s="279" t="s">
        <v>299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>
        <v>0</v>
      </c>
      <c r="K20" s="46">
        <v>0</v>
      </c>
    </row>
    <row r="21" spans="1:11" ht="12.75">
      <c r="A21" s="281" t="s">
        <v>300</v>
      </c>
      <c r="B21" s="282"/>
      <c r="C21" s="282"/>
      <c r="D21" s="282"/>
      <c r="E21" s="282"/>
      <c r="F21" s="282"/>
      <c r="G21" s="282"/>
      <c r="H21" s="282"/>
      <c r="I21" s="44">
        <v>17</v>
      </c>
      <c r="J21" s="80">
        <f>SUM(J15:J20)</f>
        <v>611513</v>
      </c>
      <c r="K21" s="80">
        <f>SUM(K15:K20)</f>
        <v>611512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301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>
        <v>0</v>
      </c>
      <c r="K23" s="45">
        <v>0</v>
      </c>
    </row>
    <row r="24" spans="1:11" ht="17.25" customHeight="1">
      <c r="A24" s="273" t="s">
        <v>302</v>
      </c>
      <c r="B24" s="274"/>
      <c r="C24" s="274"/>
      <c r="D24" s="274"/>
      <c r="E24" s="274"/>
      <c r="F24" s="274"/>
      <c r="G24" s="274"/>
      <c r="H24" s="274"/>
      <c r="I24" s="48">
        <v>19</v>
      </c>
      <c r="J24" s="80">
        <v>0</v>
      </c>
      <c r="K24" s="80">
        <v>0</v>
      </c>
    </row>
    <row r="25" spans="1:11" ht="30" customHeight="1">
      <c r="A25" s="275" t="s">
        <v>303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2" sqref="A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340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343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.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 hidden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 hidden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 hidden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 hidden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 t="s">
        <v>344</v>
      </c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 t="s">
        <v>341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342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Ljiljana Krulić</cp:lastModifiedBy>
  <cp:lastPrinted>2018-02-26T08:51:13Z</cp:lastPrinted>
  <dcterms:created xsi:type="dcterms:W3CDTF">2008-10-17T11:51:54Z</dcterms:created>
  <dcterms:modified xsi:type="dcterms:W3CDTF">2018-02-26T08:56:18Z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