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075" windowHeight="874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<sst xmlns="http://schemas.openxmlformats.org/spreadsheetml/2006/main" count="394" uniqueCount="342">
  <si>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</si>
  <si>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</si>
  <si>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</si>
  <si>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</si>
  <si>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</si>
  <si>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</si>
  <si>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</si>
  <si>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</si>
  <si>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</si>
  <si>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</si>
  <si>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</si>
  <si>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</si>
  <si>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</si>
  <si>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</si>
  <si>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</si>
  <si>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</si>
  <si>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</si>
  <si>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</si>
  <si>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</si>
  <si>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</si>
  <si>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</si>
  <si>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</si>
  <si>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</si>
  <si>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</si>
  <si>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</si>
  <si>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</si>
  <si>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</si>
  <si>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</si>
  <si>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</si>
  <si>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</si>
  <si>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</si>
  <si>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</si>
  <si>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</si>
  <si>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</si>
  <si>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</si>
  <si>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</si>
  <si>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</si>
  <si>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</si>
  <si>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</si>
  <si>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</si>
  <si>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</si>
  <si>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</si>
  <si>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</si>
  <si>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</si>
  <si>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</si>
  <si>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</si>
  <si>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</si>
  <si>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</si>
  <si>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</si>
  <si>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</si>
  <si>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</si>
  <si>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</si>
  <si>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</si>
  <si>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</si>
  <si>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</si>
  <si>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</si>
  <si>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</si>
  <si>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</si>
  <si>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</si>
  <si>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</si>
  <si>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</si>
  <si>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</si>
  <si>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</si>
  <si>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</si>
  <si>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</si>
  <si>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</si>
  <si>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</si>
  <si>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</si>
  <si>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</si>
  <si>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</si>
  <si>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</si>
  <si>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</si>
  <si>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</si>
  <si>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</si>
  <si>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</si>
  <si>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</si>
  <si>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</si>
  <si>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</si>
  <si>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</si>
  <si>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</si>
  <si>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</si>
  <si>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</si>
  <si>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</si>
  <si>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</si>
  <si>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</si>
  <si>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</si>
  <si>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</si>
  <si>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</si>
  <si>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</si>
  <si>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</si>
  <si>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</si>
  <si>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</si>
  <si>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</si>
  <si>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</si>
  <si>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</si>
  <si>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</si>
  <si>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</si>
  <si>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</si>
  <si>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</si>
  <si>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</si>
  <si>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</si>
  <si>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</si>
  <si>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</si>
  <si>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</si>
  <si>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</si>
  <si>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</si>
  <si>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</si>
  <si>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</si>
  <si>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</si>
  <si>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</si>
  <si>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</si>
  <si>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</si>
  <si>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</si>
  <si>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</si>
  <si>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</si>
  <si>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</si>
  <si>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</si>
  <si>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</si>
  <si>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</si>
  <si>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</si>
  <si>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</si>
  <si>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</si>
  <si>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</si>
  <si>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</si>
  <si>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</si>
  <si>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</si>
  <si>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</si>
  <si>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</si>
  <si>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</si>
  <si>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</si>
  <si>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</si>
  <si>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</si>
  <si>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</si>
  <si>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</si>
  <si>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</si>
  <si>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</si>
  <si>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</si>
  <si>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</si>
  <si>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</si>
  <si>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</si>
  <si>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</si>
  <si>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</si>
  <si>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</si>
  <si>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</si>
  <si>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</si>
  <si>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</si>
  <si>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</si>
  <si>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</si>
  <si>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</si>
  <si>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</si>
  <si>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</si>
  <si>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</si>
  <si>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</si>
  <si>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</si>
  <si>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</si>
  <si>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</si>
  <si>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</si>
  <si>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</si>
  <si>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</si>
  <si>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</si>
  <si>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</si>
  <si>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</si>
  <si>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</si>
  <si>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</si>
  <si>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</si>
  <si>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</si>
  <si>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</si>
  <si>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</si>
  <si>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</si>
  <si>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</si>
  <si>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</si>
  <si>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</si>
  <si>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</si>
  <si>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</si>
  <si>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</si>
  <si>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</si>
  <si>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</si>
  <si>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</si>
  <si>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</si>
  <si>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</si>
  <si>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</si>
  <si>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</si>
  <si>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</si>
  <si>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</si>
  <si>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</si>
  <si>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</si>
  <si>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</si>
  <si>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</si>
  <si>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</si>
  <si>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</si>
  <si>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</si>
  <si>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</si>
  <si>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</si>
  <si>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</si>
  <si>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</si>
  <si>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</si>
  <si>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</si>
  <si>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</si>
  <si>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</si>
  <si>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</si>
  <si>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</si>
  <si>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</si>
  <si>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</si>
  <si>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</si>
  <si>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</si>
  <si>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</si>
  <si>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</si>
  <si>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</si>
  <si>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</si>
  <si>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</si>
  <si>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</si>
  <si>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</si>
  <si>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</si>
  <si>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</si>
  <si>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</si>
  <si>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</si>
  <si>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</si>
  <si>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</si>
  <si>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</si>
  <si>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</si>
  <si>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</si>
  <si>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</si>
  <si>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</si>
  <si>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</si>
  <si>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</si>
  <si>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</si>
  <si>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</si>
  <si>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</si>
  <si>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</si>
  <si>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</si>
  <si>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</si>
  <si>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</si>
  <si>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</si>
  <si>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</si>
  <si>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</si>
  <si>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</si>
  <si>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</si>
  <si>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</si>
  <si>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</si>
  <si>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</si>
  <si>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</si>
  <si>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</si>
  <si>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</si>
  <si>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</si>
  <si>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</si>
  <si>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</si>
  <si>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</si>
  <si>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</si>
  <si>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</si>
  <si>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</si>
  <si>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</si>
  <si>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</si>
  <si>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</si>
  <si>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</si>
  <si>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</si>
  <si>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</si>
  <si>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</si>
  <si>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</si>
  <si>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</si>
  <si>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</si>
  <si>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</si>
  <si>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</si>
  <si>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</si>
  <si>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</si>
  <si>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</si>
  <si>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</si>
  <si>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</si>
  <si>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</si>
  <si>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</si>
  <si>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</si>
  <si>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</si>
  <si>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</si>
  <si>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</si>
  <si>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</si>
  <si>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</si>
  <si>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</si>
  <si>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</si>
  <si>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</si>
  <si>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</si>
  <si>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</si>
  <si>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</si>
  <si>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</si>
  <si>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</si>
  <si>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</si>
  <si>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</si>
  <si>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</si>
  <si>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</si>
  <si>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</si>
  <si>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</si>
  <si>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</si>
  <si>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</si>
  <si>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</si>
  <si>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</si>
  <si>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</si>
  <si>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</si>
  <si>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</si>
  <si>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</si>
  <si>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</si>
  <si>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</si>
  <si>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</si>
  <si>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</si>
  <si>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</si>
  <si>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</si>
  <si>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</si>
  <si>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</si>
  <si>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</si>
  <si>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</si>
  <si>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</si>
  <si>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</si>
  <si>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</si>
  <si>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</si>
  <si>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</si>
  <si>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</si>
  <si>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</si>
  <si>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</si>
  <si>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</si>
  <si>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</si>
  <si>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</si>
  <si>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</si>
  <si>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</si>
  <si>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</si>
  <si>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</si>
  <si>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03269043</t>
  </si>
  <si>
    <t>080005858</t>
  </si>
  <si>
    <t>94989605030</t>
  </si>
  <si>
    <t>Zagreb</t>
  </si>
  <si>
    <t>Ravnice 48</t>
  </si>
  <si>
    <t>www.kras.hr</t>
  </si>
  <si>
    <t>Grad Zagreb</t>
  </si>
  <si>
    <t>NE</t>
  </si>
  <si>
    <t>1082</t>
  </si>
  <si>
    <t>Granić Ivanka</t>
  </si>
  <si>
    <t>012396579</t>
  </si>
  <si>
    <t>igranic@kras.hr</t>
  </si>
  <si>
    <t>012396019</t>
  </si>
  <si>
    <t>KRAŠ d.d. Zagreb</t>
  </si>
  <si>
    <t>Obveznik: KRAŠ d.d. Zagreb_____________________________________________________________</t>
  </si>
  <si>
    <t>Bulić Damir, Varenina Alen, Klepo Dinko</t>
  </si>
  <si>
    <t>stanje na dan 30.09.2017.</t>
  </si>
  <si>
    <t>u razdoblju 01.01.2017. do 30.09.2017.</t>
  </si>
  <si>
    <t>u razdoblju 01.01.2017 do 30.09.2017.</t>
  </si>
  <si>
    <t>U devet mjeseci 2017. godine ukupni su prihodi pali za 2%, dok su istovremeno rashodi pali za 2,3%. U devet mjeseci ostvarena je neto dobit u iznosu od 4,6 mil. kuna. Fiksne obveze prema dospjelim anuitetima podmirene su na vrijeme, dok su obveze prema dobavljačima  usklađene su s tekućim priljevom.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</si>
</sst>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62" applyBorder="1" applyAlignment="1">
      <alignment/>
      <protection/>
    </xf>
    <xf numFmtId="0" fontId="9" fillId="0" borderId="26" xfId="62" applyBorder="1" applyAlignment="1">
      <alignment/>
      <protection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37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248</v>
      </c>
      <c r="B1" s="138"/>
      <c r="C1" s="13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>
        <v>42736</v>
      </c>
      <c r="F2" s="12"/>
      <c r="G2" s="13" t="s">
        <v>250</v>
      </c>
      <c r="H2" s="120">
        <v>43008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316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322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323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324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335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67">
        <v>10000</v>
      </c>
      <c r="D14" s="168"/>
      <c r="E14" s="16"/>
      <c r="F14" s="164" t="s">
        <v>325</v>
      </c>
      <c r="G14" s="165"/>
      <c r="H14" s="165"/>
      <c r="I14" s="16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326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69"/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72" t="s">
        <v>327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133</v>
      </c>
      <c r="D22" s="164" t="s">
        <v>325</v>
      </c>
      <c r="E22" s="173"/>
      <c r="F22" s="174"/>
      <c r="G22" s="160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21</v>
      </c>
      <c r="D24" s="164" t="s">
        <v>328</v>
      </c>
      <c r="E24" s="173"/>
      <c r="F24" s="173"/>
      <c r="G24" s="174"/>
      <c r="H24" s="51" t="s">
        <v>261</v>
      </c>
      <c r="I24" s="122">
        <v>1625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329</v>
      </c>
      <c r="D26" s="25"/>
      <c r="E26" s="33"/>
      <c r="F26" s="24"/>
      <c r="G26" s="176" t="s">
        <v>263</v>
      </c>
      <c r="H26" s="161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45"/>
      <c r="C28" s="146"/>
      <c r="D28" s="146"/>
      <c r="E28" s="147" t="s">
        <v>265</v>
      </c>
      <c r="F28" s="148"/>
      <c r="G28" s="148"/>
      <c r="H28" s="142" t="s">
        <v>266</v>
      </c>
      <c r="I28" s="14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4"/>
      <c r="B30" s="141"/>
      <c r="C30" s="141"/>
      <c r="D30" s="134"/>
      <c r="E30" s="144"/>
      <c r="F30" s="141"/>
      <c r="G30" s="141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35"/>
      <c r="E31" s="135"/>
      <c r="F31" s="135"/>
      <c r="G31" s="136"/>
      <c r="H31" s="16"/>
      <c r="I31" s="101"/>
      <c r="J31" s="10"/>
      <c r="K31" s="10"/>
      <c r="L31" s="10"/>
    </row>
    <row r="32" spans="1:12" ht="12.75">
      <c r="A32" s="144"/>
      <c r="B32" s="141"/>
      <c r="C32" s="141"/>
      <c r="D32" s="134"/>
      <c r="E32" s="144"/>
      <c r="F32" s="141"/>
      <c r="G32" s="141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4"/>
      <c r="B34" s="141"/>
      <c r="C34" s="141"/>
      <c r="D34" s="134"/>
      <c r="E34" s="144"/>
      <c r="F34" s="141"/>
      <c r="G34" s="141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4"/>
      <c r="B36" s="141"/>
      <c r="C36" s="141"/>
      <c r="D36" s="134"/>
      <c r="E36" s="144"/>
      <c r="F36" s="141"/>
      <c r="G36" s="141"/>
      <c r="H36" s="152"/>
      <c r="I36" s="153"/>
      <c r="J36" s="10"/>
      <c r="K36" s="10"/>
      <c r="L36" s="10"/>
    </row>
    <row r="37" spans="1:12" ht="12.75">
      <c r="A37" s="103"/>
      <c r="B37" s="30"/>
      <c r="C37" s="139"/>
      <c r="D37" s="140"/>
      <c r="E37" s="16"/>
      <c r="F37" s="139"/>
      <c r="G37" s="140"/>
      <c r="H37" s="16"/>
      <c r="I37" s="95"/>
      <c r="J37" s="10"/>
      <c r="K37" s="10"/>
      <c r="L37" s="10"/>
    </row>
    <row r="38" spans="1:12" ht="12.75">
      <c r="A38" s="144"/>
      <c r="B38" s="141"/>
      <c r="C38" s="141"/>
      <c r="D38" s="134"/>
      <c r="E38" s="144"/>
      <c r="F38" s="141"/>
      <c r="G38" s="141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4"/>
      <c r="B40" s="141"/>
      <c r="C40" s="141"/>
      <c r="D40" s="134"/>
      <c r="E40" s="144"/>
      <c r="F40" s="141"/>
      <c r="G40" s="141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81"/>
      <c r="C44" s="152"/>
      <c r="D44" s="153"/>
      <c r="E44" s="26"/>
      <c r="F44" s="164"/>
      <c r="G44" s="141"/>
      <c r="H44" s="141"/>
      <c r="I44" s="134"/>
      <c r="J44" s="10"/>
      <c r="K44" s="10"/>
      <c r="L44" s="10"/>
    </row>
    <row r="45" spans="1:12" ht="12.75">
      <c r="A45" s="103"/>
      <c r="B45" s="30"/>
      <c r="C45" s="139"/>
      <c r="D45" s="140"/>
      <c r="E45" s="16"/>
      <c r="F45" s="139"/>
      <c r="G45" s="130"/>
      <c r="H45" s="35"/>
      <c r="I45" s="107"/>
      <c r="J45" s="10"/>
      <c r="K45" s="10"/>
      <c r="L45" s="10"/>
    </row>
    <row r="46" spans="1:12" ht="12.75">
      <c r="A46" s="149" t="s">
        <v>268</v>
      </c>
      <c r="B46" s="181"/>
      <c r="C46" s="164" t="s">
        <v>331</v>
      </c>
      <c r="D46" s="131"/>
      <c r="E46" s="131"/>
      <c r="F46" s="131"/>
      <c r="G46" s="131"/>
      <c r="H46" s="131"/>
      <c r="I46" s="13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81"/>
      <c r="C48" s="182" t="s">
        <v>334</v>
      </c>
      <c r="D48" s="183"/>
      <c r="E48" s="184"/>
      <c r="F48" s="16"/>
      <c r="G48" s="51" t="s">
        <v>271</v>
      </c>
      <c r="H48" s="182" t="s">
        <v>332</v>
      </c>
      <c r="I48" s="18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81"/>
      <c r="C50" s="187" t="s">
        <v>333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82" t="s">
        <v>337</v>
      </c>
      <c r="D52" s="183"/>
      <c r="E52" s="183"/>
      <c r="F52" s="183"/>
      <c r="G52" s="183"/>
      <c r="H52" s="183"/>
      <c r="I52" s="166"/>
      <c r="J52" s="10"/>
      <c r="K52" s="10"/>
      <c r="L52" s="10"/>
    </row>
    <row r="53" spans="1:12" ht="12.75">
      <c r="A53" s="108"/>
      <c r="B53" s="20"/>
      <c r="C53" s="133" t="s">
        <v>273</v>
      </c>
      <c r="D53" s="133"/>
      <c r="E53" s="133"/>
      <c r="F53" s="133"/>
      <c r="G53" s="133"/>
      <c r="H53" s="13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8" t="s">
        <v>274</v>
      </c>
      <c r="C55" s="189"/>
      <c r="D55" s="189"/>
      <c r="E55" s="18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8"/>
      <c r="B57" s="190" t="s">
        <v>307</v>
      </c>
      <c r="C57" s="191"/>
      <c r="D57" s="191"/>
      <c r="E57" s="191"/>
      <c r="F57" s="191"/>
      <c r="G57" s="191"/>
      <c r="H57" s="191"/>
      <c r="I57" s="110"/>
      <c r="J57" s="10"/>
      <c r="K57" s="10"/>
      <c r="L57" s="10"/>
    </row>
    <row r="58" spans="1:12" ht="12.75">
      <c r="A58" s="108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8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08"/>
      <c r="B61" s="111"/>
      <c r="C61" s="112"/>
      <c r="D61" s="112"/>
      <c r="E61" s="112"/>
      <c r="F61" s="112"/>
      <c r="G61" s="128"/>
      <c r="H61" s="128"/>
      <c r="I61" s="129"/>
      <c r="J61" s="10"/>
      <c r="K61" s="10"/>
      <c r="L61" s="10"/>
    </row>
    <row r="62" spans="1:12" ht="22.5" customHeight="1" thickBot="1">
      <c r="A62" s="108"/>
      <c r="B62" s="111"/>
      <c r="C62" s="112"/>
      <c r="D62" s="112"/>
      <c r="E62" s="112"/>
      <c r="F62" s="112"/>
      <c r="G62" s="128"/>
      <c r="H62" s="128"/>
      <c r="I62" s="129"/>
      <c r="J62" s="10"/>
      <c r="K62" s="10"/>
      <c r="L62" s="10"/>
    </row>
    <row r="63" spans="1:12" ht="22.5" customHeight="1" thickBot="1">
      <c r="A63" s="114" t="s">
        <v>275</v>
      </c>
      <c r="B63" s="16"/>
      <c r="C63" s="16"/>
      <c r="D63" s="16"/>
      <c r="E63" s="16"/>
      <c r="F63" s="16"/>
      <c r="G63" s="37"/>
      <c r="H63" s="38"/>
      <c r="I63" s="115"/>
      <c r="J63" s="10"/>
      <c r="K63" s="10"/>
      <c r="L63" s="10"/>
    </row>
    <row r="64" spans="1:12" ht="12.75">
      <c r="A64" s="90"/>
      <c r="B64" s="16"/>
      <c r="C64" s="16"/>
      <c r="D64" s="16"/>
      <c r="E64" s="20" t="s">
        <v>276</v>
      </c>
      <c r="F64" s="33"/>
      <c r="G64" s="178" t="s">
        <v>277</v>
      </c>
      <c r="H64" s="179"/>
      <c r="I64" s="180"/>
      <c r="J64" s="10"/>
      <c r="K64" s="10"/>
      <c r="L64" s="10"/>
    </row>
    <row r="65" spans="1:12" ht="12.75">
      <c r="A65" s="116"/>
      <c r="B65" s="117"/>
      <c r="C65" s="118"/>
      <c r="D65" s="118"/>
      <c r="E65" s="118"/>
      <c r="F65" s="118"/>
      <c r="G65" s="185"/>
      <c r="H65" s="186"/>
      <c r="I65" s="119"/>
      <c r="J65" s="10"/>
      <c r="K65" s="10"/>
      <c r="L65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5:H65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4:I64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25" sqref="K25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338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336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8" t="s">
        <v>278</v>
      </c>
      <c r="J4" s="59" t="s">
        <v>318</v>
      </c>
      <c r="K4" s="60" t="s">
        <v>319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7">
        <v>2</v>
      </c>
      <c r="J5" s="56">
        <v>3</v>
      </c>
      <c r="K5" s="56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>
        <v>0</v>
      </c>
      <c r="K7" s="6">
        <v>0</v>
      </c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556821024</v>
      </c>
      <c r="K8" s="53">
        <f>K9+K16+K26+K35+K39</f>
        <v>545781073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179162</v>
      </c>
      <c r="K9" s="53">
        <f>SUM(K10:K15)</f>
        <v>974641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0</v>
      </c>
      <c r="K10" s="7">
        <v>0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179162</v>
      </c>
      <c r="K11" s="7">
        <v>453361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0</v>
      </c>
      <c r="K12" s="7">
        <v>0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0</v>
      </c>
      <c r="K13" s="7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0</v>
      </c>
      <c r="K14" s="7">
        <v>521280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0</v>
      </c>
      <c r="K15" s="7">
        <v>0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380773605</v>
      </c>
      <c r="K16" s="53">
        <f>SUM(K17:K25)</f>
        <v>360528713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67900565</v>
      </c>
      <c r="K17" s="7">
        <v>67900565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176453508</v>
      </c>
      <c r="K18" s="7">
        <v>168548718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95030993</v>
      </c>
      <c r="K19" s="7">
        <v>83368122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10120138</v>
      </c>
      <c r="K20" s="7">
        <v>9051245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1567698</v>
      </c>
      <c r="K21" s="7">
        <v>1478513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138626</v>
      </c>
      <c r="K22" s="7">
        <v>628180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6987364</v>
      </c>
      <c r="K23" s="7">
        <v>7433406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1277942</v>
      </c>
      <c r="K24" s="7">
        <v>1084061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21296771</v>
      </c>
      <c r="K25" s="7">
        <v>21035903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173260039</v>
      </c>
      <c r="K26" s="53">
        <f>SUM(K27:K34)</f>
        <v>181669501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85676722</v>
      </c>
      <c r="K27" s="7">
        <v>85676722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>
        <v>0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0</v>
      </c>
      <c r="K29" s="7">
        <v>0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0</v>
      </c>
      <c r="K30" s="7">
        <v>0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289112</v>
      </c>
      <c r="K31" s="7">
        <v>289112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71532500</v>
      </c>
      <c r="K32" s="7">
        <v>79425217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15761705</v>
      </c>
      <c r="K33" s="7">
        <v>16278450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0</v>
      </c>
      <c r="K34" s="7">
        <v>0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>
        <v>0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0</v>
      </c>
      <c r="K37" s="7">
        <v>0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0</v>
      </c>
      <c r="K38" s="7">
        <v>0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2608218</v>
      </c>
      <c r="K39" s="7">
        <v>2608218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471795810</v>
      </c>
      <c r="K40" s="53">
        <f>K41+K49+K56+K64</f>
        <v>490964975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86583596</v>
      </c>
      <c r="K41" s="53">
        <f>SUM(K42:K48)</f>
        <v>108112676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51505412</v>
      </c>
      <c r="K42" s="7">
        <v>35779993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0</v>
      </c>
      <c r="K43" s="7">
        <v>19979207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25558035</v>
      </c>
      <c r="K44" s="7">
        <v>42876387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8039820</v>
      </c>
      <c r="K45" s="7">
        <v>6899353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1097629</v>
      </c>
      <c r="K46" s="7">
        <v>1244767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0</v>
      </c>
      <c r="K47" s="7">
        <v>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382700</v>
      </c>
      <c r="K48" s="7">
        <v>1332969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316392454</v>
      </c>
      <c r="K49" s="53">
        <f>SUM(K50:K55)</f>
        <v>271845738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117443919</v>
      </c>
      <c r="K50" s="7">
        <v>100118192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188417040</v>
      </c>
      <c r="K51" s="7">
        <v>136334016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0</v>
      </c>
      <c r="K52" s="7">
        <v>0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1039079</v>
      </c>
      <c r="K53" s="7">
        <v>429273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714025</v>
      </c>
      <c r="K54" s="7">
        <v>2865259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8778391</v>
      </c>
      <c r="K55" s="7">
        <v>32098998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20412161</v>
      </c>
      <c r="K56" s="53">
        <f>SUM(K57:K63)</f>
        <v>29845185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0</v>
      </c>
      <c r="K58" s="7">
        <v>12500000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0</v>
      </c>
      <c r="K60" s="7">
        <v>0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4147000</v>
      </c>
      <c r="K61" s="7">
        <v>1080000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16180408</v>
      </c>
      <c r="K62" s="7">
        <v>16180408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84753</v>
      </c>
      <c r="K63" s="7">
        <v>84777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48407599</v>
      </c>
      <c r="K64" s="7">
        <v>81161376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4909063</v>
      </c>
      <c r="K65" s="7">
        <v>2349284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1033525897</v>
      </c>
      <c r="K66" s="53">
        <f>K7+K8+K40+K65</f>
        <v>1039095332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20561239</v>
      </c>
      <c r="K67" s="8">
        <v>20561838</v>
      </c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4">
        <f>J70+J71+J72+J78+J79+J82+J85</f>
        <v>563240086</v>
      </c>
      <c r="K69" s="54">
        <f>K70+K71+K72+K78+K79+K82+K85</f>
        <v>570503204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549448400</v>
      </c>
      <c r="K70" s="7">
        <v>549448400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-13912987</v>
      </c>
      <c r="K71" s="7">
        <v>-15026927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9822263</v>
      </c>
      <c r="K72" s="53">
        <f>K73+K74-K75+K76+K77</f>
        <v>27472420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26732907</v>
      </c>
      <c r="K73" s="7">
        <v>27472420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33915725</v>
      </c>
      <c r="K74" s="7">
        <v>36674168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50826369</v>
      </c>
      <c r="K75" s="7">
        <v>36674168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0</v>
      </c>
      <c r="K76" s="7">
        <v>0</v>
      </c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0</v>
      </c>
      <c r="K77" s="7">
        <v>0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579921</v>
      </c>
      <c r="K78" s="7">
        <v>579921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0</v>
      </c>
      <c r="K79" s="53">
        <f>K80-K81</f>
        <v>3414601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0</v>
      </c>
      <c r="K80" s="7">
        <v>3414601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>
        <v>0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17302489</v>
      </c>
      <c r="K82" s="53">
        <f>K83-K84</f>
        <v>4614789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17302489</v>
      </c>
      <c r="K83" s="7">
        <v>4614789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0</v>
      </c>
      <c r="K84" s="7">
        <v>0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0</v>
      </c>
      <c r="K85" s="7">
        <v>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0</v>
      </c>
      <c r="K87" s="7">
        <v>0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>
        <v>0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0</v>
      </c>
      <c r="K89" s="7">
        <v>0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156074633</v>
      </c>
      <c r="K90" s="53">
        <f>SUM(K91:K99)</f>
        <v>194488495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0</v>
      </c>
      <c r="K91" s="7">
        <v>0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0</v>
      </c>
      <c r="K92" s="7">
        <v>0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154211779</v>
      </c>
      <c r="K93" s="7">
        <v>192755010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511930</v>
      </c>
      <c r="K94" s="7">
        <v>412847</v>
      </c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0</v>
      </c>
      <c r="K95" s="7">
        <v>0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>
        <v>0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>
        <v>0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1349571</v>
      </c>
      <c r="K98" s="7">
        <v>1319285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1353</v>
      </c>
      <c r="K99" s="7">
        <v>1353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309472432</v>
      </c>
      <c r="K100" s="53">
        <f>SUM(K101:K112)</f>
        <v>264928944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6474946</v>
      </c>
      <c r="K101" s="7">
        <v>31047681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5003000</v>
      </c>
      <c r="K102" s="7">
        <v>2901500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185834743</v>
      </c>
      <c r="K103" s="7">
        <v>134339336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399093</v>
      </c>
      <c r="K104" s="7">
        <v>312711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81381783</v>
      </c>
      <c r="K105" s="7">
        <v>59871480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0</v>
      </c>
      <c r="K106" s="7">
        <v>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0</v>
      </c>
      <c r="K107" s="7">
        <v>0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7750972</v>
      </c>
      <c r="K108" s="7">
        <v>7962786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15104889</v>
      </c>
      <c r="K109" s="7">
        <v>11712459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663612</v>
      </c>
      <c r="K110" s="7">
        <v>11009280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0</v>
      </c>
      <c r="K111" s="7">
        <v>0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6859394</v>
      </c>
      <c r="K112" s="7">
        <v>5771711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4738746</v>
      </c>
      <c r="K113" s="7">
        <v>9174689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1033525897</v>
      </c>
      <c r="K114" s="53">
        <f>K69+K86+K90+K100+K113</f>
        <v>1039095332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20561239</v>
      </c>
      <c r="K115" s="8">
        <v>20561838</v>
      </c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 horizontalCentered="1"/>
  <pageMargins left="0.5511811023622047" right="0.35433070866141736" top="0.5905511811023623" bottom="0.3937007874015748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J50" sqref="J5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2" t="s">
        <v>336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279</v>
      </c>
      <c r="J4" s="254" t="s">
        <v>318</v>
      </c>
      <c r="K4" s="254"/>
      <c r="L4" s="254" t="s">
        <v>319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4">
        <f>SUM(J8:J9)</f>
        <v>592919115</v>
      </c>
      <c r="K7" s="54">
        <f>SUM(K8:K9)</f>
        <v>195243033</v>
      </c>
      <c r="L7" s="54">
        <f>SUM(L8:L9)</f>
        <v>581307047</v>
      </c>
      <c r="M7" s="54">
        <f>SUM(M8:M9)</f>
        <v>198252059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587020490</v>
      </c>
      <c r="K8" s="7">
        <v>193933576</v>
      </c>
      <c r="L8" s="7">
        <v>576468658</v>
      </c>
      <c r="M8" s="7">
        <v>196518204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5898625</v>
      </c>
      <c r="K9" s="7">
        <v>1309457</v>
      </c>
      <c r="L9" s="7">
        <v>4838389</v>
      </c>
      <c r="M9" s="7">
        <v>1733855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580060143</v>
      </c>
      <c r="K10" s="53">
        <f>K11+K12+K16+K20+K21+K22+K25+K26</f>
        <v>193517562</v>
      </c>
      <c r="L10" s="53">
        <f>L11+L12+L16+L20+L21+L22+L25+L26</f>
        <v>565483354</v>
      </c>
      <c r="M10" s="53">
        <f>M11+M12+M16+M20+M21+M22+M25+M26</f>
        <v>197193372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-42063881</v>
      </c>
      <c r="K11" s="7">
        <v>-9097661</v>
      </c>
      <c r="L11" s="7">
        <v>-38338531</v>
      </c>
      <c r="M11" s="7">
        <v>-1732995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431924781</v>
      </c>
      <c r="K12" s="53">
        <f>SUM(K13:K15)</f>
        <v>140819267</v>
      </c>
      <c r="L12" s="53">
        <f>SUM(L13:L15)</f>
        <v>408880915</v>
      </c>
      <c r="M12" s="53">
        <f>SUM(M13:M15)</f>
        <v>130921805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263852048</v>
      </c>
      <c r="K13" s="7">
        <v>81353415</v>
      </c>
      <c r="L13" s="7">
        <v>243741077</v>
      </c>
      <c r="M13" s="7">
        <v>71413093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106104030</v>
      </c>
      <c r="K14" s="7">
        <v>36206608</v>
      </c>
      <c r="L14" s="7">
        <v>114154476</v>
      </c>
      <c r="M14" s="7">
        <v>39851409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61968703</v>
      </c>
      <c r="K15" s="7">
        <v>23259244</v>
      </c>
      <c r="L15" s="7">
        <v>50985362</v>
      </c>
      <c r="M15" s="7">
        <v>19657303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140504221</v>
      </c>
      <c r="K16" s="53">
        <f>SUM(K17:K19)</f>
        <v>45846382</v>
      </c>
      <c r="L16" s="53">
        <f>SUM(L17:L19)</f>
        <v>147953377</v>
      </c>
      <c r="M16" s="53">
        <f>SUM(M17:M19)</f>
        <v>51159165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83880147</v>
      </c>
      <c r="K17" s="7">
        <v>27562909</v>
      </c>
      <c r="L17" s="7">
        <v>89433366</v>
      </c>
      <c r="M17" s="7">
        <v>30578021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36239984</v>
      </c>
      <c r="K18" s="7">
        <v>11631926</v>
      </c>
      <c r="L18" s="7">
        <v>37230522</v>
      </c>
      <c r="M18" s="7">
        <v>12798793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20384090</v>
      </c>
      <c r="K19" s="7">
        <v>6651547</v>
      </c>
      <c r="L19" s="7">
        <v>21289489</v>
      </c>
      <c r="M19" s="7">
        <v>7782351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26698409</v>
      </c>
      <c r="K20" s="7">
        <v>8777106</v>
      </c>
      <c r="L20" s="7">
        <v>26304513</v>
      </c>
      <c r="M20" s="7">
        <v>8675008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19678237</v>
      </c>
      <c r="K21" s="7">
        <v>7056650</v>
      </c>
      <c r="L21" s="7">
        <v>19564387</v>
      </c>
      <c r="M21" s="7">
        <v>8014580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2074315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2074315</v>
      </c>
      <c r="K24" s="7">
        <v>0</v>
      </c>
      <c r="L24" s="7">
        <v>0</v>
      </c>
      <c r="M24" s="7">
        <v>0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1244061</v>
      </c>
      <c r="K26" s="7">
        <v>115818</v>
      </c>
      <c r="L26" s="7">
        <v>1118693</v>
      </c>
      <c r="M26" s="7">
        <v>155809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3585174</v>
      </c>
      <c r="K27" s="53">
        <f>SUM(K28:K32)</f>
        <v>243067</v>
      </c>
      <c r="L27" s="53">
        <f>SUM(L28:L32)</f>
        <v>2857711</v>
      </c>
      <c r="M27" s="53">
        <f>SUM(M28:M32)</f>
        <v>1174491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206982</v>
      </c>
      <c r="K28" s="7">
        <v>20823</v>
      </c>
      <c r="L28" s="7">
        <v>878510</v>
      </c>
      <c r="M28" s="7">
        <v>737962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3148811</v>
      </c>
      <c r="K29" s="7">
        <v>190083</v>
      </c>
      <c r="L29" s="7">
        <v>1629003</v>
      </c>
      <c r="M29" s="7">
        <v>415468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229381</v>
      </c>
      <c r="K32" s="7">
        <v>32161</v>
      </c>
      <c r="L32" s="7">
        <v>350198</v>
      </c>
      <c r="M32" s="7">
        <v>21061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11820265</v>
      </c>
      <c r="K33" s="53">
        <f>SUM(K34:K37)</f>
        <v>3419623</v>
      </c>
      <c r="L33" s="53">
        <f>SUM(L34:L37)</f>
        <v>12712568</v>
      </c>
      <c r="M33" s="53">
        <f>SUM(M34:M37)</f>
        <v>2449584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1946982</v>
      </c>
      <c r="K34" s="7">
        <v>75934</v>
      </c>
      <c r="L34" s="7">
        <v>1097039</v>
      </c>
      <c r="M34" s="7">
        <v>-833625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9873221</v>
      </c>
      <c r="K35" s="7">
        <v>3343689</v>
      </c>
      <c r="L35" s="7">
        <v>11614525</v>
      </c>
      <c r="M35" s="7">
        <v>3283191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62</v>
      </c>
      <c r="K37" s="7">
        <v>0</v>
      </c>
      <c r="L37" s="7">
        <v>1004</v>
      </c>
      <c r="M37" s="7">
        <v>18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596504289</v>
      </c>
      <c r="K42" s="53">
        <f>K7+K27+K38+K40</f>
        <v>195486100</v>
      </c>
      <c r="L42" s="53">
        <f>L7+L27+L38+L40</f>
        <v>584164758</v>
      </c>
      <c r="M42" s="53">
        <f>M7+M27+M38+M40</f>
        <v>199426550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591880408</v>
      </c>
      <c r="K43" s="53">
        <f>K10+K33+K39+K41</f>
        <v>196937185</v>
      </c>
      <c r="L43" s="53">
        <f>L10+L33+L39+L41</f>
        <v>578195922</v>
      </c>
      <c r="M43" s="53">
        <f>M10+M33+M39+M41</f>
        <v>199642956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4623881</v>
      </c>
      <c r="K44" s="53">
        <f>K42-K43</f>
        <v>-1451085</v>
      </c>
      <c r="L44" s="53">
        <f>L42-L43</f>
        <v>5968836</v>
      </c>
      <c r="M44" s="53">
        <f>M42-M43</f>
        <v>-216406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4623881</v>
      </c>
      <c r="K45" s="53">
        <f>IF(K42&gt;K43,K42-K43,0)</f>
        <v>0</v>
      </c>
      <c r="L45" s="53">
        <f>IF(L42&gt;L43,L42-L43,0)</f>
        <v>5968836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1451085</v>
      </c>
      <c r="L46" s="53">
        <f>IF(L43&gt;L42,L43-L42,0)</f>
        <v>0</v>
      </c>
      <c r="M46" s="53">
        <f>IF(M43&gt;M42,M43-M42,0)</f>
        <v>216406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1535807</v>
      </c>
      <c r="K47" s="7">
        <v>-123691</v>
      </c>
      <c r="L47" s="7">
        <v>1354047</v>
      </c>
      <c r="M47" s="7">
        <v>-94986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3088074</v>
      </c>
      <c r="K48" s="53">
        <f>K44-K47</f>
        <v>-1327394</v>
      </c>
      <c r="L48" s="53">
        <f>L44-L47</f>
        <v>4614789</v>
      </c>
      <c r="M48" s="53">
        <f>M44-M47</f>
        <v>-121420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3088074</v>
      </c>
      <c r="K49" s="53">
        <f>IF(K48&gt;0,K48,0)</f>
        <v>0</v>
      </c>
      <c r="L49" s="53">
        <f>IF(L48&gt;0,L48,0)</f>
        <v>4614789</v>
      </c>
      <c r="M49" s="53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0</v>
      </c>
      <c r="K50" s="61">
        <f>IF(K48&lt;0,-K48,0)</f>
        <v>1327394</v>
      </c>
      <c r="L50" s="61">
        <f>IF(L48&lt;0,-L48,0)</f>
        <v>0</v>
      </c>
      <c r="M50" s="61">
        <f>IF(M48&lt;0,-M48,0)</f>
        <v>121420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3088074</v>
      </c>
      <c r="K56" s="6">
        <v>-1327394</v>
      </c>
      <c r="L56" s="6">
        <v>4614789</v>
      </c>
      <c r="M56" s="6">
        <v>-121420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v>0</v>
      </c>
      <c r="K66" s="53">
        <v>0</v>
      </c>
      <c r="L66" s="53">
        <v>0</v>
      </c>
      <c r="M66" s="53"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3088074</v>
      </c>
      <c r="K67" s="61">
        <f>K56+K66</f>
        <v>-1327394</v>
      </c>
      <c r="L67" s="61">
        <f>L56+L66</f>
        <v>4614789</v>
      </c>
      <c r="M67" s="61">
        <f>M56+M66</f>
        <v>-121420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K38" sqref="K38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336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318</v>
      </c>
      <c r="K4" s="67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283</v>
      </c>
      <c r="K5" s="69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4623881</v>
      </c>
      <c r="K7" s="7">
        <v>5968837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26698409</v>
      </c>
      <c r="K8" s="7">
        <v>26304513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7">
        <v>0</v>
      </c>
      <c r="K9" s="7">
        <v>9053419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7">
        <v>91498607</v>
      </c>
      <c r="K10" s="7">
        <v>44546715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7">
        <v>0</v>
      </c>
      <c r="K11" s="7">
        <v>0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7">
        <v>8642500</v>
      </c>
      <c r="K12" s="7">
        <v>6995722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53">
        <f>SUM(J7:J12)</f>
        <v>131463397</v>
      </c>
      <c r="K13" s="53">
        <f>SUM(K7:K12)</f>
        <v>92869206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7">
        <v>62970533</v>
      </c>
      <c r="K14" s="7">
        <v>0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7">
        <v>0</v>
      </c>
      <c r="K15" s="7">
        <v>0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>
        <v>18088244</v>
      </c>
      <c r="K16" s="7">
        <v>21529080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1693630</v>
      </c>
      <c r="K17" s="7">
        <v>1354047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3">
        <f>SUM(J14:J17)</f>
        <v>82752407</v>
      </c>
      <c r="K18" s="53">
        <f>SUM(K14:K17)</f>
        <v>22883127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48710990</v>
      </c>
      <c r="K19" s="64">
        <f>IF(K13&gt;K18,K13-K18,0)</f>
        <v>69986079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>
        <v>854171</v>
      </c>
      <c r="K22" s="7">
        <v>1107389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>
        <v>0</v>
      </c>
      <c r="K23" s="7">
        <v>0</v>
      </c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>
        <v>0</v>
      </c>
      <c r="K24" s="7">
        <v>0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>
        <v>0</v>
      </c>
      <c r="K25" s="7">
        <v>0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>
        <v>9693357</v>
      </c>
      <c r="K26" s="7">
        <v>27595564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53">
        <f>SUM(J22:J26)</f>
        <v>10547528</v>
      </c>
      <c r="K27" s="53">
        <f>SUM(K22:K26)</f>
        <v>28702953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>
        <v>41615618</v>
      </c>
      <c r="K28" s="7">
        <v>7956626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>
        <v>0</v>
      </c>
      <c r="K29" s="7">
        <v>0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3571481</v>
      </c>
      <c r="K30" s="7">
        <v>45443912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53">
        <f>SUM(J28:J30)</f>
        <v>45187099</v>
      </c>
      <c r="K31" s="53">
        <f>SUM(K28:K30)</f>
        <v>53400538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53">
        <f>IF(J31&gt;J27,J31-J27,0)</f>
        <v>34639571</v>
      </c>
      <c r="K33" s="53">
        <f>IF(K31&gt;K27,K31-K27,0)</f>
        <v>24697585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7">
        <v>0</v>
      </c>
      <c r="K35" s="7">
        <v>0</v>
      </c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>
        <v>90472455</v>
      </c>
      <c r="K36" s="7">
        <v>63758899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>
        <v>31903594</v>
      </c>
      <c r="K37" s="7">
        <v>20511009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53">
        <f>SUM(J35:J37)</f>
        <v>122376049</v>
      </c>
      <c r="K38" s="53">
        <f>SUM(K35:K37)</f>
        <v>84269908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7">
        <v>57343106</v>
      </c>
      <c r="K39" s="7">
        <v>78812576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>
        <v>22270</v>
      </c>
      <c r="K40" s="7">
        <v>10389932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>
        <v>0</v>
      </c>
      <c r="K41" s="7">
        <v>0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>
        <v>48498665</v>
      </c>
      <c r="K42" s="7">
        <v>7472748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>
        <v>0</v>
      </c>
      <c r="K43" s="7">
        <v>129369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53">
        <f>SUM(J39:J43)</f>
        <v>105864041</v>
      </c>
      <c r="K44" s="53">
        <f>SUM(K39:K43)</f>
        <v>96804625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16512008</v>
      </c>
      <c r="K45" s="6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53">
        <f>IF(J44&gt;J38,J44-J38,0)</f>
        <v>0</v>
      </c>
      <c r="K46" s="53">
        <f>IF(K44&gt;K38,K44-K38,0)</f>
        <v>12534717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53">
        <f>IF(J19-J20+J32-J33+J45-J46&gt;0,J19-J20+J32-J33+J45-J46,0)</f>
        <v>30583427</v>
      </c>
      <c r="K47" s="53">
        <f>IF(K19-K20+K32-K33+K45-K46&gt;0,K19-K20+K32-K33+K45-K46,0)</f>
        <v>32753777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7">
        <v>27250303</v>
      </c>
      <c r="K49" s="7">
        <v>48407599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7">
        <v>30583427</v>
      </c>
      <c r="K50" s="7">
        <v>32753777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7">
        <v>0</v>
      </c>
      <c r="K51" s="7">
        <v>0</v>
      </c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5">
        <f>J49+J50-J51</f>
        <v>57833730</v>
      </c>
      <c r="K52" s="65">
        <f>K49+K50-K51</f>
        <v>81161376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7480314960629921" right="0.5511811023622047" top="0.7874015748031497" bottom="0.5905511811023623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318</v>
      </c>
      <c r="K4" s="67" t="s">
        <v>319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320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321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2" sqref="A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71" t="s">
        <v>282</v>
      </c>
      <c r="D2" s="271"/>
      <c r="E2" s="77">
        <v>42736</v>
      </c>
      <c r="F2" s="43" t="s">
        <v>250</v>
      </c>
      <c r="G2" s="272">
        <v>43008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1" t="s">
        <v>305</v>
      </c>
      <c r="J3" s="82" t="s">
        <v>150</v>
      </c>
      <c r="K3" s="82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549448400</v>
      </c>
      <c r="K5" s="45">
        <v>549448400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-13930306</v>
      </c>
      <c r="K6" s="46">
        <v>-15026927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9621130</v>
      </c>
      <c r="K7" s="46">
        <v>27472420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107168</v>
      </c>
      <c r="K8" s="46">
        <v>3414601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3088074</v>
      </c>
      <c r="K9" s="46">
        <v>4614789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0</v>
      </c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279907</v>
      </c>
      <c r="K12" s="46">
        <v>-31592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0</v>
      </c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548614373</v>
      </c>
      <c r="K14" s="79">
        <f>SUM(K5:K13)</f>
        <v>569891691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>
        <v>611513</v>
      </c>
      <c r="K15" s="46">
        <v>611513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0</v>
      </c>
      <c r="K16" s="46">
        <v>0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>
        <v>0</v>
      </c>
      <c r="K17" s="46">
        <v>0</v>
      </c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>
        <v>0</v>
      </c>
      <c r="K18" s="46">
        <v>0</v>
      </c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>
        <v>0</v>
      </c>
      <c r="K19" s="46">
        <v>0</v>
      </c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0</v>
      </c>
      <c r="K20" s="46">
        <v>0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611513</v>
      </c>
      <c r="K21" s="80">
        <f>SUM(K15:K20)</f>
        <v>611513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>
        <v>0</v>
      </c>
      <c r="K23" s="45">
        <v>0</v>
      </c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>
        <v>0</v>
      </c>
      <c r="K24" s="80">
        <v>0</v>
      </c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341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lkrulic</cp:lastModifiedBy>
  <cp:lastPrinted>2017-08-22T12:28:47Z</cp:lastPrinted>
  <dcterms:created xsi:type="dcterms:W3CDTF">2008-10-17T11:51:54Z</dcterms:created>
  <dcterms:modified xsi:type="dcterms:W3CDTF">2017-10-17T07:49:54Z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