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<sst xmlns="http://schemas.openxmlformats.org/spreadsheetml/2006/main" count="337" uniqueCount="307">
  <si>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</si>
  <si>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</si>
  <si>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</si>
  <si>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</si>
  <si>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</si>
  <si>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</si>
  <si>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</si>
  <si>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</si>
  <si>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</si>
  <si>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</si>
  <si>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</si>
  <si>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</si>
  <si>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</si>
  <si>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</si>
  <si>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</si>
  <si>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</si>
  <si>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</si>
  <si>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</si>
  <si>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</si>
  <si>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</si>
  <si>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</si>
  <si>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</si>
  <si>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</si>
  <si>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</si>
  <si>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</si>
  <si>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</si>
  <si>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</si>
  <si>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</si>
  <si>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</si>
  <si>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</si>
  <si>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</si>
  <si>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</si>
  <si>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</si>
  <si>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</si>
  <si>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</si>
  <si>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</si>
  <si>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</si>
  <si>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</si>
  <si>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</si>
  <si>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</si>
  <si>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</si>
  <si>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</si>
  <si>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</si>
  <si>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</si>
  <si>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</si>
  <si>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</si>
  <si>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</si>
  <si>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</si>
  <si>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</si>
  <si>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</si>
  <si>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</si>
  <si>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</si>
  <si>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</si>
  <si>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</si>
  <si>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</si>
  <si>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</si>
  <si>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</si>
  <si>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</si>
  <si>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</si>
  <si>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</si>
  <si>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</si>
  <si>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</si>
  <si>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</si>
  <si>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</si>
  <si>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</si>
  <si>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</si>
  <si>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</si>
  <si>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</si>
  <si>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</si>
  <si>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</si>
  <si>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</si>
  <si>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</si>
  <si>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</si>
  <si>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</si>
  <si>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</si>
  <si>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</si>
  <si>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</si>
  <si>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</si>
  <si>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</si>
  <si>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</si>
  <si>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</si>
  <si>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</si>
  <si>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</si>
  <si>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</si>
  <si>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</si>
  <si>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</si>
  <si>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</si>
  <si>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</si>
  <si>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</si>
  <si>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</si>
  <si>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</si>
  <si>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</si>
  <si>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</si>
  <si>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</si>
  <si>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</si>
  <si>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</si>
  <si>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</si>
  <si>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</si>
  <si>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</si>
  <si>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</si>
  <si>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</si>
  <si>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</si>
  <si>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</si>
  <si>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</si>
  <si>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</si>
  <si>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</si>
  <si>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</si>
  <si>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</si>
  <si>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</si>
  <si>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</si>
  <si>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</si>
  <si>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</si>
  <si>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</si>
  <si>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</si>
  <si>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</si>
  <si>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</si>
  <si>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</si>
  <si>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</si>
  <si>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</si>
  <si>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</si>
  <si>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</si>
  <si>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</si>
  <si>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</si>
  <si>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</si>
  <si>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</si>
  <si>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</si>
  <si>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</si>
  <si>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</si>
  <si>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</si>
  <si>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</si>
  <si>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</si>
  <si>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</si>
  <si>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</si>
  <si>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</si>
  <si>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</si>
  <si>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</si>
  <si>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</si>
  <si>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</si>
  <si>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</si>
  <si>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</si>
  <si>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</si>
  <si>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</si>
  <si>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</si>
  <si>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</si>
  <si>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</si>
  <si>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</si>
  <si>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</si>
  <si>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</si>
  <si>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</si>
  <si>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</si>
  <si>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</si>
  <si>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</si>
  <si>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</si>
  <si>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</si>
  <si>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</si>
  <si>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</si>
  <si>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</si>
  <si>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</si>
  <si>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</si>
  <si>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</si>
  <si>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</si>
  <si>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</si>
  <si>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</si>
  <si>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</si>
  <si>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</si>
  <si>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</si>
  <si>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</si>
  <si>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</si>
  <si>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</si>
  <si>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</si>
  <si>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</si>
  <si>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</si>
  <si>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</si>
  <si>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</si>
  <si>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</si>
  <si>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</si>
  <si>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</si>
  <si>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</si>
  <si>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</si>
  <si>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</si>
  <si>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</si>
  <si>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</si>
  <si>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</si>
  <si>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</si>
  <si>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</si>
  <si>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</si>
  <si>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</si>
  <si>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</si>
  <si>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</si>
  <si>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</si>
  <si>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</si>
  <si>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</si>
  <si>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</si>
  <si>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</si>
  <si>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</si>
  <si>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</si>
  <si>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</si>
  <si>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</si>
  <si>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</si>
  <si>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</si>
  <si>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</si>
  <si>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</si>
  <si>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</si>
  <si>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</si>
  <si>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</si>
  <si>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</si>
  <si>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</si>
  <si>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</si>
  <si>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</si>
  <si>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</si>
  <si>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</si>
  <si>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</si>
  <si>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</si>
  <si>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</si>
  <si>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</si>
  <si>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</si>
  <si>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</si>
  <si>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</si>
  <si>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</si>
  <si>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</si>
  <si>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</si>
  <si>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</si>
  <si>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</si>
  <si>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</si>
  <si>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</si>
  <si>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</si>
  <si>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</si>
  <si>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</si>
  <si>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</si>
  <si>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</si>
  <si>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</si>
  <si>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</si>
  <si>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</si>
  <si>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</si>
  <si>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</si>
  <si>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</si>
  <si>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</si>
  <si>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</si>
  <si>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</si>
  <si>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</si>
  <si>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</si>
  <si>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</si>
  <si>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</si>
  <si>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</si>
  <si>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</si>
  <si>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</si>
  <si>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</si>
  <si>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</si>
  <si>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</si>
  <si>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</si>
  <si>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</si>
  <si>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</si>
  <si>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</si>
  <si>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</si>
  <si>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</si>
  <si>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</si>
  <si>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</si>
  <si>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</si>
  <si>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</si>
  <si>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</si>
  <si>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</si>
  <si>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</si>
  <si>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</si>
  <si>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</si>
  <si>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</si>
  <si>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</si>
  <si>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</si>
  <si>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</si>
  <si>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</si>
  <si>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</si>
  <si>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</si>
  <si>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</si>
  <si>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</si>
  <si>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</si>
  <si>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</si>
  <si>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</si>
  <si>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</si>
  <si>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</si>
  <si>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</si>
  <si>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</si>
  <si>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</si>
  <si>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</si>
  <si>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</si>
  <si>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</si>
  <si>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</si>
  <si>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</si>
  <si>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</si>
  <si>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</si>
  <si>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</si>
  <si>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</si>
  <si>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</si>
  <si>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</si>
  <si>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</si>
  <si>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</si>
  <si>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</si>
  <si>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</si>
  <si>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</si>
  <si>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</si>
  <si>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</si>
  <si>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Bulić Damir</t>
  </si>
  <si>
    <t>Obveznik: KRAŠ,d.d. Zagreb_____________________________________________________________</t>
  </si>
  <si>
    <t>Obveznik: KRAŠ, d.d. Zagreb_____________________________________________________________</t>
  </si>
  <si>
    <t>012396019</t>
  </si>
  <si>
    <t>stanje na dan 30.06.2014.</t>
  </si>
  <si>
    <t>u razdoblju 01.01.2014. do 30.06.2014.</t>
  </si>
  <si>
    <t>u razdoblju 01.01.2014 do 30.06.2014.</t>
  </si>
  <si>
    <t>U prvom polugodištu 2014. godine ukupni su prihodi zabilježili pad od 3%  u odnosu na isto razdoblje protekle godine, dok su ukupni rashodi pali za 2,1%. U promatranom razdoblju ostvarena je neto dobit  od 1,4 mil. kuna. Fiksne obveze prema dospjelim anuitetima podmirene su na vrijeme, a obveze prema dobavljačima su usklađene s tekućim priljevom.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</si>
</sst>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20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C22">
      <selection activeCell="C13" sqref="C1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214</v>
      </c>
      <c r="B1" s="150"/>
      <c r="C1" s="150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16">
        <v>41640</v>
      </c>
      <c r="F2" s="12"/>
      <c r="G2" s="13" t="s">
        <v>216</v>
      </c>
      <c r="H2" s="116">
        <v>41820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2" t="s">
        <v>282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1" t="s">
        <v>217</v>
      </c>
      <c r="B6" s="132"/>
      <c r="C6" s="144" t="s">
        <v>286</v>
      </c>
      <c r="D6" s="145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5" t="s">
        <v>218</v>
      </c>
      <c r="B8" s="186"/>
      <c r="C8" s="144" t="s">
        <v>287</v>
      </c>
      <c r="D8" s="145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6" t="s">
        <v>219</v>
      </c>
      <c r="B10" s="177"/>
      <c r="C10" s="144" t="s">
        <v>288</v>
      </c>
      <c r="D10" s="145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1" t="s">
        <v>220</v>
      </c>
      <c r="B12" s="132"/>
      <c r="C12" s="146" t="s">
        <v>289</v>
      </c>
      <c r="D12" s="173"/>
      <c r="E12" s="173"/>
      <c r="F12" s="173"/>
      <c r="G12" s="173"/>
      <c r="H12" s="173"/>
      <c r="I12" s="13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1" t="s">
        <v>221</v>
      </c>
      <c r="B14" s="132"/>
      <c r="C14" s="175">
        <v>10000</v>
      </c>
      <c r="D14" s="176"/>
      <c r="E14" s="16"/>
      <c r="F14" s="146" t="s">
        <v>290</v>
      </c>
      <c r="G14" s="173"/>
      <c r="H14" s="173"/>
      <c r="I14" s="13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1" t="s">
        <v>222</v>
      </c>
      <c r="B16" s="132"/>
      <c r="C16" s="146" t="s">
        <v>291</v>
      </c>
      <c r="D16" s="173"/>
      <c r="E16" s="173"/>
      <c r="F16" s="173"/>
      <c r="G16" s="173"/>
      <c r="H16" s="173"/>
      <c r="I16" s="13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1" t="s">
        <v>223</v>
      </c>
      <c r="B18" s="132"/>
      <c r="C18" s="174"/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1" t="s">
        <v>224</v>
      </c>
      <c r="B20" s="132"/>
      <c r="C20" s="169" t="s">
        <v>292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1" t="s">
        <v>225</v>
      </c>
      <c r="B22" s="132"/>
      <c r="C22" s="117">
        <v>133</v>
      </c>
      <c r="D22" s="146" t="s">
        <v>290</v>
      </c>
      <c r="E22" s="166"/>
      <c r="F22" s="167"/>
      <c r="G22" s="131"/>
      <c r="H22" s="17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1" t="s">
        <v>226</v>
      </c>
      <c r="B24" s="132"/>
      <c r="C24" s="117">
        <v>21</v>
      </c>
      <c r="D24" s="146" t="s">
        <v>293</v>
      </c>
      <c r="E24" s="166"/>
      <c r="F24" s="166"/>
      <c r="G24" s="167"/>
      <c r="H24" s="51" t="s">
        <v>227</v>
      </c>
      <c r="I24" s="118">
        <v>1529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1" t="s">
        <v>228</v>
      </c>
      <c r="B26" s="132"/>
      <c r="C26" s="119" t="s">
        <v>294</v>
      </c>
      <c r="D26" s="25"/>
      <c r="E26" s="33"/>
      <c r="F26" s="24"/>
      <c r="G26" s="168" t="s">
        <v>229</v>
      </c>
      <c r="H26" s="132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6"/>
      <c r="B30" s="147"/>
      <c r="C30" s="147"/>
      <c r="D30" s="148"/>
      <c r="E30" s="156"/>
      <c r="F30" s="147"/>
      <c r="G30" s="147"/>
      <c r="H30" s="144"/>
      <c r="I30" s="145"/>
      <c r="J30" s="10"/>
      <c r="K30" s="10"/>
      <c r="L30" s="10"/>
    </row>
    <row r="31" spans="1:12" ht="12.75">
      <c r="A31" s="90"/>
      <c r="B31" s="22"/>
      <c r="C31" s="21"/>
      <c r="D31" s="157"/>
      <c r="E31" s="157"/>
      <c r="F31" s="157"/>
      <c r="G31" s="158"/>
      <c r="H31" s="16"/>
      <c r="I31" s="97"/>
      <c r="J31" s="10"/>
      <c r="K31" s="10"/>
      <c r="L31" s="10"/>
    </row>
    <row r="32" spans="1:12" ht="12.75">
      <c r="A32" s="156"/>
      <c r="B32" s="147"/>
      <c r="C32" s="147"/>
      <c r="D32" s="148"/>
      <c r="E32" s="156"/>
      <c r="F32" s="147"/>
      <c r="G32" s="147"/>
      <c r="H32" s="144"/>
      <c r="I32" s="145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6"/>
      <c r="B34" s="147"/>
      <c r="C34" s="147"/>
      <c r="D34" s="148"/>
      <c r="E34" s="156"/>
      <c r="F34" s="147"/>
      <c r="G34" s="147"/>
      <c r="H34" s="144"/>
      <c r="I34" s="14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6"/>
      <c r="B36" s="147"/>
      <c r="C36" s="147"/>
      <c r="D36" s="148"/>
      <c r="E36" s="156"/>
      <c r="F36" s="147"/>
      <c r="G36" s="147"/>
      <c r="H36" s="144"/>
      <c r="I36" s="145"/>
      <c r="J36" s="10"/>
      <c r="K36" s="10"/>
      <c r="L36" s="10"/>
    </row>
    <row r="37" spans="1:12" ht="12.75">
      <c r="A37" s="99"/>
      <c r="B37" s="30"/>
      <c r="C37" s="151"/>
      <c r="D37" s="152"/>
      <c r="E37" s="16"/>
      <c r="F37" s="151"/>
      <c r="G37" s="152"/>
      <c r="H37" s="16"/>
      <c r="I37" s="91"/>
      <c r="J37" s="10"/>
      <c r="K37" s="10"/>
      <c r="L37" s="10"/>
    </row>
    <row r="38" spans="1:12" ht="12.75">
      <c r="A38" s="156"/>
      <c r="B38" s="147"/>
      <c r="C38" s="147"/>
      <c r="D38" s="148"/>
      <c r="E38" s="156"/>
      <c r="F38" s="147"/>
      <c r="G38" s="147"/>
      <c r="H38" s="144"/>
      <c r="I38" s="145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6"/>
      <c r="B40" s="147"/>
      <c r="C40" s="147"/>
      <c r="D40" s="148"/>
      <c r="E40" s="156"/>
      <c r="F40" s="147"/>
      <c r="G40" s="147"/>
      <c r="H40" s="144"/>
      <c r="I40" s="14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6" t="s">
        <v>233</v>
      </c>
      <c r="B44" s="127"/>
      <c r="C44" s="144"/>
      <c r="D44" s="145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99"/>
      <c r="B45" s="30"/>
      <c r="C45" s="151"/>
      <c r="D45" s="152"/>
      <c r="E45" s="16"/>
      <c r="F45" s="151"/>
      <c r="G45" s="153"/>
      <c r="H45" s="35"/>
      <c r="I45" s="103"/>
      <c r="J45" s="10"/>
      <c r="K45" s="10"/>
      <c r="L45" s="10"/>
    </row>
    <row r="46" spans="1:12" ht="12.75">
      <c r="A46" s="126" t="s">
        <v>234</v>
      </c>
      <c r="B46" s="127"/>
      <c r="C46" s="146" t="s">
        <v>296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6" t="s">
        <v>236</v>
      </c>
      <c r="B48" s="127"/>
      <c r="C48" s="133" t="s">
        <v>302</v>
      </c>
      <c r="D48" s="129"/>
      <c r="E48" s="130"/>
      <c r="F48" s="16"/>
      <c r="G48" s="51" t="s">
        <v>237</v>
      </c>
      <c r="H48" s="133" t="s">
        <v>297</v>
      </c>
      <c r="I48" s="13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6" t="s">
        <v>223</v>
      </c>
      <c r="B50" s="127"/>
      <c r="C50" s="128" t="s">
        <v>298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1" t="s">
        <v>238</v>
      </c>
      <c r="B52" s="132"/>
      <c r="C52" s="133" t="s">
        <v>299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4"/>
      <c r="B53" s="20"/>
      <c r="C53" s="140" t="s">
        <v>239</v>
      </c>
      <c r="D53" s="140"/>
      <c r="E53" s="140"/>
      <c r="F53" s="140"/>
      <c r="G53" s="140"/>
      <c r="H53" s="140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5" t="s">
        <v>240</v>
      </c>
      <c r="C55" s="136"/>
      <c r="D55" s="136"/>
      <c r="E55" s="136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37" t="s">
        <v>272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273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274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275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41" t="s">
        <v>243</v>
      </c>
      <c r="H62" s="142"/>
      <c r="I62" s="143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4"/>
      <c r="H63" s="12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1">
      <selection activeCell="A16" sqref="A16:H16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87" t="s">
        <v>127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303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300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2.5">
      <c r="A4" s="192" t="s">
        <v>50</v>
      </c>
      <c r="B4" s="193"/>
      <c r="C4" s="193"/>
      <c r="D4" s="193"/>
      <c r="E4" s="193"/>
      <c r="F4" s="193"/>
      <c r="G4" s="193"/>
      <c r="H4" s="194"/>
      <c r="I4" s="58" t="s">
        <v>244</v>
      </c>
      <c r="J4" s="59" t="s">
        <v>284</v>
      </c>
      <c r="K4" s="60" t="s">
        <v>285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>
        <v>0</v>
      </c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606888241</v>
      </c>
      <c r="K8" s="53">
        <f>K9+K16+K26+K35+K39</f>
        <v>573502793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475948</v>
      </c>
      <c r="K9" s="53">
        <f>SUM(K10:K15)</f>
        <v>345384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467660</v>
      </c>
      <c r="K11" s="7">
        <v>304096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8288</v>
      </c>
      <c r="K14" s="7">
        <v>41288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/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404550722</v>
      </c>
      <c r="K16" s="53">
        <f>SUM(K17:K25)</f>
        <v>392038370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67900565</v>
      </c>
      <c r="K17" s="7">
        <v>67900565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205741208</v>
      </c>
      <c r="K18" s="7">
        <v>202353306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77142262</v>
      </c>
      <c r="K19" s="7">
        <v>81044315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18575937</v>
      </c>
      <c r="K20" s="7">
        <v>16816415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2502865</v>
      </c>
      <c r="K21" s="7">
        <v>2272486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275125</v>
      </c>
      <c r="K22" s="7">
        <v>627631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20991304</v>
      </c>
      <c r="K23" s="7">
        <v>10020857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2688227</v>
      </c>
      <c r="K24" s="7">
        <v>2445165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8733229</v>
      </c>
      <c r="K25" s="7">
        <v>8557630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198991417</v>
      </c>
      <c r="K26" s="53">
        <f>SUM(K27:K34)</f>
        <v>178131464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81675822</v>
      </c>
      <c r="K27" s="7">
        <v>81675823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6760750</v>
      </c>
      <c r="K28" s="7">
        <v>6702087</v>
      </c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9987664</v>
      </c>
      <c r="K29" s="7">
        <v>9987663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289112</v>
      </c>
      <c r="K31" s="7">
        <v>289112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96410971</v>
      </c>
      <c r="K32" s="7">
        <v>75061138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3867098</v>
      </c>
      <c r="K33" s="7">
        <v>4415641</v>
      </c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0</v>
      </c>
      <c r="K38" s="7">
        <v>0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2870154</v>
      </c>
      <c r="K39" s="7">
        <v>2987575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424841487</v>
      </c>
      <c r="K40" s="53">
        <f>K41+K49+K56+K64</f>
        <v>418451522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76354527</v>
      </c>
      <c r="K41" s="53">
        <f>SUM(K42:K48)</f>
        <v>107193188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49825855</v>
      </c>
      <c r="K42" s="7">
        <v>36792496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0</v>
      </c>
      <c r="K43" s="7">
        <v>19529863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17708772</v>
      </c>
      <c r="K44" s="7">
        <v>41465214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7259678</v>
      </c>
      <c r="K45" s="7">
        <v>7839589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840360</v>
      </c>
      <c r="K46" s="7">
        <v>230895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719862</v>
      </c>
      <c r="K48" s="7">
        <v>1335131</v>
      </c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298949009</v>
      </c>
      <c r="K49" s="53">
        <f>SUM(K50:K55)</f>
        <v>274235351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122778634</v>
      </c>
      <c r="K50" s="7">
        <v>108909220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160566181</v>
      </c>
      <c r="K51" s="7">
        <v>156850550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16284</v>
      </c>
      <c r="K52" s="7">
        <v>3552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762812</v>
      </c>
      <c r="K53" s="7">
        <v>528071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2444581</v>
      </c>
      <c r="K54" s="7">
        <v>1311281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12380517</v>
      </c>
      <c r="K55" s="7">
        <v>6632677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20651419</v>
      </c>
      <c r="K56" s="53">
        <f>SUM(K57:K63)</f>
        <v>14048095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3380375</v>
      </c>
      <c r="K58" s="7">
        <v>1675522</v>
      </c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7591014</v>
      </c>
      <c r="K61" s="7">
        <v>2800000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9596611</v>
      </c>
      <c r="K62" s="7">
        <v>9488821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83419</v>
      </c>
      <c r="K63" s="7">
        <v>83752</v>
      </c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28886532</v>
      </c>
      <c r="K64" s="7">
        <v>22974888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1113971</v>
      </c>
      <c r="K65" s="7">
        <v>2328474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1032843699</v>
      </c>
      <c r="K66" s="53">
        <f>K7+K8+K40+K65</f>
        <v>994282789</v>
      </c>
    </row>
    <row r="67" spans="1:11" ht="12.75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20646463</v>
      </c>
      <c r="K67" s="8">
        <v>20746332</v>
      </c>
    </row>
    <row r="68" spans="1:11" ht="12.75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572650849</v>
      </c>
      <c r="K69" s="54">
        <f>K70+K71+K72+K78+K79+K82+K85</f>
        <v>556345374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549448400</v>
      </c>
      <c r="K70" s="7">
        <v>549448400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-14448707</v>
      </c>
      <c r="K71" s="7">
        <v>-19888380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25429576</v>
      </c>
      <c r="K72" s="53">
        <f>K73+K74-K75+K76+K77</f>
        <v>25429576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25429576</v>
      </c>
      <c r="K73" s="7">
        <v>25429576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6287079</v>
      </c>
      <c r="K74" s="7">
        <v>22637262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6287079</v>
      </c>
      <c r="K75" s="7">
        <v>22637262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0</v>
      </c>
      <c r="K77" s="7">
        <v>0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-11480616</v>
      </c>
      <c r="K78" s="7">
        <v>-11572361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17571226</v>
      </c>
      <c r="K79" s="53">
        <f>K80-K81</f>
        <v>11494776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17571226</v>
      </c>
      <c r="K80" s="7">
        <v>11494776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6130970</v>
      </c>
      <c r="K82" s="53">
        <f>K83-K84</f>
        <v>1433363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6130970</v>
      </c>
      <c r="K83" s="7">
        <v>1433363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99454130</v>
      </c>
      <c r="K90" s="53">
        <f>SUM(K91:K99)</f>
        <v>152881441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29096</v>
      </c>
      <c r="K92" s="7">
        <v>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47077043</v>
      </c>
      <c r="K93" s="7">
        <v>91766491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50279097</v>
      </c>
      <c r="K97" s="7">
        <v>59079897</v>
      </c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2068894</v>
      </c>
      <c r="K98" s="7">
        <v>2035053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355610781</v>
      </c>
      <c r="K100" s="53">
        <f>SUM(K101:K112)</f>
        <v>279765715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46689574</v>
      </c>
      <c r="K101" s="7">
        <v>43762372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2940000</v>
      </c>
      <c r="K102" s="7">
        <v>2800000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115785428</v>
      </c>
      <c r="K103" s="7">
        <v>63148195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871</v>
      </c>
      <c r="K104" s="7">
        <v>71752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110067155</v>
      </c>
      <c r="K105" s="7">
        <v>96760815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53000283</v>
      </c>
      <c r="K107" s="7">
        <v>47013203</v>
      </c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7373778</v>
      </c>
      <c r="K108" s="7">
        <v>6889902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13171858</v>
      </c>
      <c r="K109" s="7">
        <v>12917754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1016745</v>
      </c>
      <c r="K110" s="7">
        <v>1012796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5565089</v>
      </c>
      <c r="K112" s="7">
        <v>5388926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5127939</v>
      </c>
      <c r="K113" s="7">
        <v>5290259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1032843699</v>
      </c>
      <c r="K114" s="53">
        <f>K69+K86+K90+K100+K113</f>
        <v>994282789</v>
      </c>
    </row>
    <row r="115" spans="1:11" ht="12.75">
      <c r="A115" s="224" t="s">
        <v>48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20646463</v>
      </c>
      <c r="K115" s="8">
        <v>20746332</v>
      </c>
    </row>
    <row r="116" spans="1:11" ht="12.75">
      <c r="A116" s="211" t="s">
        <v>276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30"/>
      <c r="J117" s="230"/>
      <c r="K117" s="231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277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241" t="s">
        <v>304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4" t="s">
        <v>301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3" t="s">
        <v>50</v>
      </c>
      <c r="B4" s="233"/>
      <c r="C4" s="233"/>
      <c r="D4" s="233"/>
      <c r="E4" s="233"/>
      <c r="F4" s="233"/>
      <c r="G4" s="233"/>
      <c r="H4" s="233"/>
      <c r="I4" s="58" t="s">
        <v>245</v>
      </c>
      <c r="J4" s="232" t="s">
        <v>284</v>
      </c>
      <c r="K4" s="232"/>
      <c r="L4" s="232" t="s">
        <v>285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391094543</v>
      </c>
      <c r="K7" s="54">
        <f>SUM(K8:K9)</f>
        <v>215191168</v>
      </c>
      <c r="L7" s="54">
        <f>SUM(L8:L9)</f>
        <v>379009013</v>
      </c>
      <c r="M7" s="54">
        <f>SUM(M8:M9)</f>
        <v>216896707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387782509</v>
      </c>
      <c r="K8" s="7">
        <v>213432298</v>
      </c>
      <c r="L8" s="7">
        <v>376203401</v>
      </c>
      <c r="M8" s="7">
        <v>215227287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3312034</v>
      </c>
      <c r="K9" s="7">
        <v>1758870</v>
      </c>
      <c r="L9" s="7">
        <v>2805612</v>
      </c>
      <c r="M9" s="7">
        <v>1669420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379555480</v>
      </c>
      <c r="K10" s="53">
        <f>K11+K12+K16+K20+K21+K22+K25+K26</f>
        <v>208642381</v>
      </c>
      <c r="L10" s="53">
        <f>L11+L12+L16+L20+L21+L22+L25+L26</f>
        <v>371906936</v>
      </c>
      <c r="M10" s="53">
        <f>M11+M12+M16+M20+M21+M22+M25+M26</f>
        <v>213416408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-21024618</v>
      </c>
      <c r="K11" s="7">
        <v>-1364278</v>
      </c>
      <c r="L11" s="7">
        <v>-43970768</v>
      </c>
      <c r="M11" s="7">
        <v>-3563226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273718344</v>
      </c>
      <c r="K12" s="53">
        <f>SUM(K13:K15)</f>
        <v>149592342</v>
      </c>
      <c r="L12" s="53">
        <f>SUM(L13:L15)</f>
        <v>292496418</v>
      </c>
      <c r="M12" s="53">
        <f>SUM(M13:M15)</f>
        <v>153792023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164834263</v>
      </c>
      <c r="K13" s="7">
        <v>79777801</v>
      </c>
      <c r="L13" s="7">
        <v>179967157</v>
      </c>
      <c r="M13" s="7">
        <v>82156823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76717445</v>
      </c>
      <c r="K14" s="7">
        <v>47005091</v>
      </c>
      <c r="L14" s="7">
        <v>73609673</v>
      </c>
      <c r="M14" s="7">
        <v>44891467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32166636</v>
      </c>
      <c r="K15" s="7">
        <v>22809450</v>
      </c>
      <c r="L15" s="7">
        <v>38919588</v>
      </c>
      <c r="M15" s="7">
        <v>26743733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89523992</v>
      </c>
      <c r="K16" s="53">
        <f>SUM(K17:K19)</f>
        <v>44711207</v>
      </c>
      <c r="L16" s="53">
        <f>SUM(L17:L19)</f>
        <v>88974513</v>
      </c>
      <c r="M16" s="53">
        <f>SUM(M17:M19)</f>
        <v>44926092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53366903</v>
      </c>
      <c r="K17" s="7">
        <v>26645890</v>
      </c>
      <c r="L17" s="7">
        <v>52514473</v>
      </c>
      <c r="M17" s="7">
        <v>26259994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24376000</v>
      </c>
      <c r="K18" s="7">
        <v>12186184</v>
      </c>
      <c r="L18" s="7">
        <v>24084527</v>
      </c>
      <c r="M18" s="7">
        <v>12092157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11781089</v>
      </c>
      <c r="K19" s="7">
        <v>5879133</v>
      </c>
      <c r="L19" s="7">
        <v>12375513</v>
      </c>
      <c r="M19" s="7">
        <v>6573941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18485250</v>
      </c>
      <c r="K20" s="7">
        <v>8885600</v>
      </c>
      <c r="L20" s="7">
        <v>18490188</v>
      </c>
      <c r="M20" s="7">
        <v>9242687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15796611</v>
      </c>
      <c r="K21" s="7">
        <v>6004807</v>
      </c>
      <c r="L21" s="7">
        <v>14215743</v>
      </c>
      <c r="M21" s="7">
        <v>7551530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1415505</v>
      </c>
      <c r="K22" s="53">
        <f>SUM(K23:K24)</f>
        <v>0</v>
      </c>
      <c r="L22" s="53">
        <f>SUM(L23:L24)</f>
        <v>7299</v>
      </c>
      <c r="M22" s="53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1415505</v>
      </c>
      <c r="K24" s="7">
        <v>0</v>
      </c>
      <c r="L24" s="7">
        <v>7299</v>
      </c>
      <c r="M24" s="7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1640396</v>
      </c>
      <c r="K26" s="7">
        <v>812703</v>
      </c>
      <c r="L26" s="7">
        <v>1693543</v>
      </c>
      <c r="M26" s="7">
        <v>1467302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1112716</v>
      </c>
      <c r="K27" s="53">
        <f>SUM(K28:K32)</f>
        <v>355743</v>
      </c>
      <c r="L27" s="53">
        <f>SUM(L28:L32)</f>
        <v>1379991</v>
      </c>
      <c r="M27" s="53">
        <f>SUM(M28:M32)</f>
        <v>858741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317760</v>
      </c>
      <c r="K28" s="7">
        <v>152211</v>
      </c>
      <c r="L28" s="7">
        <v>236723</v>
      </c>
      <c r="M28" s="7">
        <v>111433</v>
      </c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692976</v>
      </c>
      <c r="K29" s="7">
        <v>146207</v>
      </c>
      <c r="L29" s="7">
        <v>1004302</v>
      </c>
      <c r="M29" s="7">
        <v>642097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101980</v>
      </c>
      <c r="K32" s="7">
        <v>57325</v>
      </c>
      <c r="L32" s="7">
        <v>138966</v>
      </c>
      <c r="M32" s="7">
        <v>105211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6197382</v>
      </c>
      <c r="K33" s="53">
        <f>SUM(K34:K37)</f>
        <v>2853315</v>
      </c>
      <c r="L33" s="53">
        <f>SUM(L34:L37)</f>
        <v>5801497</v>
      </c>
      <c r="M33" s="53">
        <f>SUM(M34:M37)</f>
        <v>2797471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10988</v>
      </c>
      <c r="M34" s="7">
        <v>10988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6178371</v>
      </c>
      <c r="K35" s="7">
        <v>2851730</v>
      </c>
      <c r="L35" s="7">
        <v>5789530</v>
      </c>
      <c r="M35" s="7">
        <v>2785548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19011</v>
      </c>
      <c r="K37" s="7">
        <v>1585</v>
      </c>
      <c r="L37" s="7">
        <v>979</v>
      </c>
      <c r="M37" s="7">
        <v>935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392207259</v>
      </c>
      <c r="K42" s="53">
        <f>K7+K27+K38+K40</f>
        <v>215546911</v>
      </c>
      <c r="L42" s="53">
        <f>L7+L27+L38+L40</f>
        <v>380389004</v>
      </c>
      <c r="M42" s="53">
        <f>M7+M27+M38+M40</f>
        <v>217755448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385752862</v>
      </c>
      <c r="K43" s="53">
        <f>K10+K33+K39+K41</f>
        <v>211495696</v>
      </c>
      <c r="L43" s="53">
        <f>L10+L33+L39+L41</f>
        <v>377708433</v>
      </c>
      <c r="M43" s="53">
        <f>M10+M33+M39+M41</f>
        <v>216213879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6454397</v>
      </c>
      <c r="K44" s="53">
        <f>K42-K43</f>
        <v>4051215</v>
      </c>
      <c r="L44" s="53">
        <f>L42-L43</f>
        <v>2680571</v>
      </c>
      <c r="M44" s="53">
        <f>M42-M43</f>
        <v>1541569</v>
      </c>
    </row>
    <row r="45" spans="1:13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6454397</v>
      </c>
      <c r="K45" s="53">
        <f>IF(K42&gt;K43,K42-K43,0)</f>
        <v>4051215</v>
      </c>
      <c r="L45" s="53">
        <f>IF(L42&gt;L43,L42-L43,0)</f>
        <v>2680571</v>
      </c>
      <c r="M45" s="53">
        <f>IF(M42&gt;M43,M42-M43,0)</f>
        <v>1541569</v>
      </c>
    </row>
    <row r="46" spans="1:13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1976703</v>
      </c>
      <c r="K47" s="7">
        <v>1204177</v>
      </c>
      <c r="L47" s="7">
        <v>1247208</v>
      </c>
      <c r="M47" s="7">
        <v>770957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4477694</v>
      </c>
      <c r="K48" s="53">
        <f>K44-K47</f>
        <v>2847038</v>
      </c>
      <c r="L48" s="53">
        <f>L44-L47</f>
        <v>1433363</v>
      </c>
      <c r="M48" s="53">
        <f>M44-M47</f>
        <v>770612</v>
      </c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4477694</v>
      </c>
      <c r="K49" s="53">
        <f>IF(K48&gt;0,K48,0)</f>
        <v>2847038</v>
      </c>
      <c r="L49" s="53">
        <f>IF(L48&gt;0,L48,0)</f>
        <v>1433363</v>
      </c>
      <c r="M49" s="53">
        <f>IF(M48&gt;0,M48,0)</f>
        <v>770612</v>
      </c>
    </row>
    <row r="50" spans="1:13" ht="12.75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61"/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278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1" t="s">
        <v>158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4477694</v>
      </c>
      <c r="K56" s="6">
        <v>2847038</v>
      </c>
      <c r="L56" s="6">
        <v>1433363</v>
      </c>
      <c r="M56" s="6">
        <v>770612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377940</v>
      </c>
      <c r="M57" s="53">
        <f>SUM(M58:M64)</f>
        <v>-129046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v>0</v>
      </c>
      <c r="L58" s="7">
        <v>377940</v>
      </c>
      <c r="M58" s="7">
        <v>-129046</v>
      </c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75588</v>
      </c>
      <c r="M65" s="7">
        <v>75588</v>
      </c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302352</v>
      </c>
      <c r="M66" s="53">
        <f>M57-M65</f>
        <v>-204634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4477694</v>
      </c>
      <c r="K67" s="61">
        <f>K56+K66</f>
        <v>2847038</v>
      </c>
      <c r="L67" s="61">
        <f>L56+L66</f>
        <v>1735715</v>
      </c>
      <c r="M67" s="61">
        <f>M56+M66</f>
        <v>565978</v>
      </c>
    </row>
    <row r="68" spans="1:13" ht="12.75" customHeight="1">
      <c r="A68" s="245" t="s">
        <v>279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B1">
      <selection activeCell="J15" sqref="J15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66" t="s">
        <v>245</v>
      </c>
      <c r="J4" s="67" t="s">
        <v>284</v>
      </c>
      <c r="K4" s="67" t="s">
        <v>285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249</v>
      </c>
      <c r="K5" s="69" t="s">
        <v>250</v>
      </c>
    </row>
    <row r="6" spans="1:11" ht="12.75">
      <c r="A6" s="211" t="s">
        <v>130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6454398</v>
      </c>
      <c r="K7" s="7">
        <v>2680571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18485250</v>
      </c>
      <c r="K8" s="7">
        <v>18490188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0</v>
      </c>
      <c r="K9" s="7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35443302</v>
      </c>
      <c r="K10" s="7">
        <v>24713658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0</v>
      </c>
      <c r="K11" s="7">
        <v>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343902</v>
      </c>
      <c r="K12" s="7">
        <v>162319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60726852</v>
      </c>
      <c r="K13" s="53">
        <f>SUM(K7:K12)</f>
        <v>46046736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48958520</v>
      </c>
      <c r="K14" s="7">
        <v>17587016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0</v>
      </c>
      <c r="K15" s="7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1895939</v>
      </c>
      <c r="K16" s="7">
        <v>30838661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3893554</v>
      </c>
      <c r="K17" s="7">
        <v>3967787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54748013</v>
      </c>
      <c r="K18" s="53">
        <f>SUM(K14:K17)</f>
        <v>52393464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5978839</v>
      </c>
      <c r="K19" s="53">
        <f>IF(K13&gt;K18,K13-K18,0)</f>
        <v>0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0</v>
      </c>
      <c r="K20" s="53">
        <f>IF(K18&gt;K13,K18-K13,0)</f>
        <v>6346728</v>
      </c>
    </row>
    <row r="21" spans="1:11" ht="12.75">
      <c r="A21" s="211" t="s">
        <v>133</v>
      </c>
      <c r="B21" s="227"/>
      <c r="C21" s="227"/>
      <c r="D21" s="227"/>
      <c r="E21" s="227"/>
      <c r="F21" s="227"/>
      <c r="G21" s="227"/>
      <c r="H21" s="227"/>
      <c r="I21" s="256"/>
      <c r="J21" s="256"/>
      <c r="K21" s="257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60853</v>
      </c>
      <c r="K22" s="7">
        <v>75114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0</v>
      </c>
      <c r="K23" s="7">
        <v>0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0</v>
      </c>
      <c r="K24" s="7">
        <v>0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0</v>
      </c>
      <c r="K25" s="7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14836954</v>
      </c>
      <c r="K26" s="7">
        <v>27466661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14897807</v>
      </c>
      <c r="K27" s="53">
        <f>SUM(K22:K26)</f>
        <v>27541775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9604734</v>
      </c>
      <c r="K28" s="7">
        <v>5925769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0</v>
      </c>
      <c r="K29" s="7">
        <v>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7024865</v>
      </c>
      <c r="K30" s="7">
        <v>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16629599</v>
      </c>
      <c r="K31" s="53">
        <f>SUM(K28:K30)</f>
        <v>5925769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21616006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1731792</v>
      </c>
      <c r="K33" s="53">
        <f>IF(K31&gt;K27,K31-K27,0)</f>
        <v>0</v>
      </c>
    </row>
    <row r="34" spans="1:11" ht="12.75">
      <c r="A34" s="211" t="s">
        <v>134</v>
      </c>
      <c r="B34" s="227"/>
      <c r="C34" s="227"/>
      <c r="D34" s="227"/>
      <c r="E34" s="227"/>
      <c r="F34" s="227"/>
      <c r="G34" s="227"/>
      <c r="H34" s="227"/>
      <c r="I34" s="256"/>
      <c r="J34" s="256"/>
      <c r="K34" s="257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0</v>
      </c>
      <c r="K35" s="7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14860835</v>
      </c>
      <c r="K36" s="7">
        <v>68188105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0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14860835</v>
      </c>
      <c r="K38" s="53">
        <f>SUM(K35:K37)</f>
        <v>68188105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23763389</v>
      </c>
      <c r="K39" s="7">
        <v>72985002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0</v>
      </c>
      <c r="K40" s="7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0</v>
      </c>
      <c r="K41" s="7">
        <v>0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17114164</v>
      </c>
      <c r="K42" s="7">
        <v>16350183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865803</v>
      </c>
      <c r="K43" s="7">
        <v>33842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41743356</v>
      </c>
      <c r="K44" s="53">
        <f>SUM(K39:K43)</f>
        <v>89369027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IF(J44&gt;J38,J44-J38,0)</f>
        <v>26882521</v>
      </c>
      <c r="K46" s="53">
        <f>IF(K44&gt;K38,K44-K38,0)</f>
        <v>21180922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22635474</v>
      </c>
      <c r="K48" s="53">
        <f>IF(K20-K19+K33-K32+K46-K45&gt;0,K20-K19+K33-K32+K46-K45,0)</f>
        <v>5911644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35058724</v>
      </c>
      <c r="K49" s="7">
        <v>28886532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0</v>
      </c>
      <c r="K50" s="7">
        <v>0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22635474</v>
      </c>
      <c r="K51" s="7">
        <v>5911644</v>
      </c>
    </row>
    <row r="52" spans="1:11" ht="12.75">
      <c r="A52" s="217" t="s">
        <v>146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f>J49+J50-J51</f>
        <v>12423250</v>
      </c>
      <c r="K52" s="61">
        <f>K49+K50-K51</f>
        <v>22974888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D1">
      <selection activeCell="K14" sqref="K1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71"/>
    </row>
    <row r="2" spans="1:12" ht="15.75">
      <c r="A2" s="42"/>
      <c r="B2" s="70"/>
      <c r="C2" s="274" t="s">
        <v>248</v>
      </c>
      <c r="D2" s="274"/>
      <c r="E2" s="73">
        <v>41640</v>
      </c>
      <c r="F2" s="43" t="s">
        <v>216</v>
      </c>
      <c r="G2" s="275">
        <v>41820</v>
      </c>
      <c r="H2" s="276"/>
      <c r="I2" s="70"/>
      <c r="J2" s="70"/>
      <c r="K2" s="70"/>
      <c r="L2" s="74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77" t="s">
        <v>271</v>
      </c>
      <c r="J3" s="78" t="s">
        <v>124</v>
      </c>
      <c r="K3" s="78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0">
        <v>2</v>
      </c>
      <c r="J4" s="79" t="s">
        <v>249</v>
      </c>
      <c r="K4" s="79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549448400</v>
      </c>
      <c r="K5" s="45">
        <v>549448400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-13274565</v>
      </c>
      <c r="K6" s="46">
        <v>-19888380</v>
      </c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25025014</v>
      </c>
      <c r="K7" s="46">
        <v>25429576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39088370</v>
      </c>
      <c r="K8" s="46">
        <v>11494776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4477694</v>
      </c>
      <c r="K9" s="46">
        <v>1433363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>
        <v>0</v>
      </c>
      <c r="K10" s="46">
        <v>0</v>
      </c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>
        <v>0</v>
      </c>
      <c r="K11" s="46">
        <v>0</v>
      </c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>
        <v>-16051617</v>
      </c>
      <c r="K12" s="46">
        <v>-11950301</v>
      </c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>
        <v>0</v>
      </c>
      <c r="K13" s="46">
        <v>0</v>
      </c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4">
        <v>10</v>
      </c>
      <c r="J14" s="75">
        <f>SUM(J5:J13)</f>
        <v>588713296</v>
      </c>
      <c r="K14" s="75">
        <f>SUM(K5:K13)</f>
        <v>555967434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>
        <v>0</v>
      </c>
      <c r="K15" s="46">
        <v>377940</v>
      </c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>
        <v>0</v>
      </c>
      <c r="K16" s="46">
        <v>0</v>
      </c>
    </row>
    <row r="17" spans="1:11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>
        <v>0</v>
      </c>
      <c r="K17" s="46">
        <v>0</v>
      </c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>
        <v>0</v>
      </c>
      <c r="K18" s="46">
        <v>0</v>
      </c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>
        <v>0</v>
      </c>
      <c r="K19" s="46">
        <v>0</v>
      </c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>
        <v>0</v>
      </c>
      <c r="K20" s="46">
        <v>0</v>
      </c>
    </row>
    <row r="21" spans="1:11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6">
        <f>SUM(J15:J20)</f>
        <v>0</v>
      </c>
      <c r="K21" s="76">
        <f>SUM(K15:K20)</f>
        <v>377940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268</v>
      </c>
      <c r="B23" s="259"/>
      <c r="C23" s="259"/>
      <c r="D23" s="259"/>
      <c r="E23" s="259"/>
      <c r="F23" s="259"/>
      <c r="G23" s="259"/>
      <c r="H23" s="259"/>
      <c r="I23" s="47">
        <v>18</v>
      </c>
      <c r="J23" s="45">
        <v>0</v>
      </c>
      <c r="K23" s="45">
        <v>0</v>
      </c>
    </row>
    <row r="24" spans="1:11" ht="17.25" customHeight="1">
      <c r="A24" s="260" t="s">
        <v>269</v>
      </c>
      <c r="B24" s="261"/>
      <c r="C24" s="261"/>
      <c r="D24" s="261"/>
      <c r="E24" s="261"/>
      <c r="F24" s="261"/>
      <c r="G24" s="261"/>
      <c r="H24" s="261"/>
      <c r="I24" s="48">
        <v>19</v>
      </c>
      <c r="J24" s="76">
        <v>0</v>
      </c>
      <c r="K24" s="76">
        <v>0</v>
      </c>
    </row>
    <row r="25" spans="1:11" ht="30" customHeight="1">
      <c r="A25" s="262" t="s">
        <v>270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G24" sqref="G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306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2014-07-29T13:06:48Z</cp:lastPrinted>
  <dcterms:created xsi:type="dcterms:W3CDTF">2008-10-17T11:51:54Z</dcterms:created>
  <dcterms:modified xsi:type="dcterms:W3CDTF">2014-07-29T13:16:08Z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