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2120" windowHeight="91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<sst xmlns="http://schemas.openxmlformats.org/spreadsheetml/2006/main" count="393" uniqueCount="343">
  <si>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</si>
  <si>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</si>
  <si>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</si>
  <si>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</si>
  <si>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</si>
  <si>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</si>
  <si>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</si>
  <si>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</si>
  <si>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</si>
  <si>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</si>
  <si>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</si>
  <si>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</si>
  <si>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</si>
  <si>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</si>
  <si>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</si>
  <si>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</si>
  <si>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</si>
  <si>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</si>
  <si>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</si>
  <si>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</si>
  <si>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</si>
  <si>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</si>
  <si>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</si>
  <si>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</si>
  <si>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</si>
  <si>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</si>
  <si>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</si>
  <si>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</si>
  <si>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</si>
  <si>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</si>
  <si>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</si>
  <si>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</si>
  <si>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</si>
  <si>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</si>
  <si>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</si>
  <si>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</si>
  <si>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</si>
  <si>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</si>
  <si>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</si>
  <si>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</si>
  <si>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</si>
  <si>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</si>
  <si>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</si>
  <si>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</si>
  <si>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</si>
  <si>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</si>
  <si>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</si>
  <si>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</si>
  <si>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</si>
  <si>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</si>
  <si>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</si>
  <si>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</si>
  <si>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</si>
  <si>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</si>
  <si>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</si>
  <si>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</si>
  <si>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</si>
  <si>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</si>
  <si>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</si>
  <si>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</si>
  <si>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</si>
  <si>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</si>
  <si>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</si>
  <si>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</si>
  <si>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</si>
  <si>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</si>
  <si>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</si>
  <si>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</si>
  <si>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</si>
  <si>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</si>
  <si>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</si>
  <si>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</si>
  <si>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</si>
  <si>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</si>
  <si>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</si>
  <si>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</si>
  <si>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</si>
  <si>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</si>
  <si>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</si>
  <si>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</si>
  <si>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</si>
  <si>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</si>
  <si>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</si>
  <si>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</si>
  <si>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</si>
  <si>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</si>
  <si>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</si>
  <si>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</si>
  <si>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</si>
  <si>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</si>
  <si>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</si>
  <si>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</si>
  <si>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</si>
  <si>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</si>
  <si>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</si>
  <si>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</si>
  <si>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</si>
  <si>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</si>
  <si>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</si>
  <si>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</si>
  <si>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</si>
  <si>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</si>
  <si>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</si>
  <si>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</si>
  <si>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</si>
  <si>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</si>
  <si>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</si>
  <si>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</si>
  <si>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</si>
  <si>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</si>
  <si>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</si>
  <si>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</si>
  <si>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</si>
  <si>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</si>
  <si>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</si>
  <si>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</si>
  <si>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</si>
  <si>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</si>
  <si>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</si>
  <si>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</si>
  <si>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</si>
  <si>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</si>
  <si>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</si>
  <si>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</si>
  <si>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</si>
  <si>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</si>
  <si>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</si>
  <si>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</si>
  <si>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</si>
  <si>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</si>
  <si>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</si>
  <si>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</si>
  <si>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</si>
  <si>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</si>
  <si>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</si>
  <si>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</si>
  <si>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</si>
  <si>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</si>
  <si>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</si>
  <si>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</si>
  <si>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</si>
  <si>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</si>
  <si>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</si>
  <si>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</si>
  <si>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</si>
  <si>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</si>
  <si>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</si>
  <si>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</si>
  <si>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</si>
  <si>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</si>
  <si>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</si>
  <si>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</si>
  <si>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</si>
  <si>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</si>
  <si>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</si>
  <si>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</si>
  <si>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</si>
  <si>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</si>
  <si>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</si>
  <si>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</si>
  <si>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</si>
  <si>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</si>
  <si>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</si>
  <si>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</si>
  <si>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</si>
  <si>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</si>
  <si>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</si>
  <si>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</si>
  <si>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</si>
  <si>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</si>
  <si>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</si>
  <si>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</si>
  <si>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</si>
  <si>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</si>
  <si>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</si>
  <si>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</si>
  <si>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</si>
  <si>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</si>
  <si>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</si>
  <si>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</si>
  <si>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</si>
  <si>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</si>
  <si>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</si>
  <si>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</si>
  <si>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</si>
  <si>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</si>
  <si>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</si>
  <si>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</si>
  <si>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</si>
  <si>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</si>
  <si>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</si>
  <si>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</si>
  <si>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</si>
  <si>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</si>
  <si>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</si>
  <si>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</si>
  <si>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</si>
  <si>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</si>
  <si>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</si>
  <si>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</si>
  <si>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</si>
  <si>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</si>
  <si>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</si>
  <si>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</si>
  <si>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</si>
  <si>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</si>
  <si>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</si>
  <si>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</si>
  <si>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</si>
  <si>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</si>
  <si>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</si>
  <si>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</si>
  <si>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</si>
  <si>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</si>
  <si>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</si>
  <si>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</si>
  <si>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</si>
  <si>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</si>
  <si>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</si>
  <si>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</si>
  <si>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</si>
  <si>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</si>
  <si>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</si>
  <si>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</si>
  <si>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</si>
  <si>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</si>
  <si>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</si>
  <si>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</si>
  <si>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</si>
  <si>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</si>
  <si>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</si>
  <si>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</si>
  <si>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</si>
  <si>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</si>
  <si>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</si>
  <si>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</si>
  <si>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</si>
  <si>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</si>
  <si>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</si>
  <si>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</si>
  <si>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</si>
  <si>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</si>
  <si>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</si>
  <si>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</si>
  <si>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</si>
  <si>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</si>
  <si>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</si>
  <si>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</si>
  <si>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</si>
  <si>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</si>
  <si>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</si>
  <si>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</si>
  <si>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</si>
  <si>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</si>
  <si>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</si>
  <si>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</si>
  <si>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</si>
  <si>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</si>
  <si>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</si>
  <si>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</si>
  <si>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</si>
  <si>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</si>
  <si>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</si>
  <si>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</si>
  <si>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</si>
  <si>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</si>
  <si>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</si>
  <si>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</si>
  <si>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</si>
  <si>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</si>
  <si>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</si>
  <si>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</si>
  <si>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</si>
  <si>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</si>
  <si>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</si>
  <si>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</si>
  <si>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</si>
  <si>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</si>
  <si>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</si>
  <si>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</si>
  <si>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</si>
  <si>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</si>
  <si>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</si>
  <si>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</si>
  <si>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</si>
  <si>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</si>
  <si>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</si>
  <si>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</si>
  <si>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</si>
  <si>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</si>
  <si>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</si>
  <si>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</si>
  <si>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</si>
  <si>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</si>
  <si>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</si>
  <si>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</si>
  <si>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</si>
  <si>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</si>
  <si>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</si>
  <si>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</si>
  <si>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</si>
  <si>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</si>
  <si>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</si>
  <si>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</si>
  <si>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</si>
  <si>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</si>
  <si>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</si>
  <si>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</si>
  <si>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</si>
  <si>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</si>
  <si>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</si>
  <si>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</si>
  <si>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</si>
  <si>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</si>
  <si>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</si>
  <si>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</si>
  <si>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</si>
  <si>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</si>
  <si>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</si>
  <si>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</si>
  <si>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</si>
  <si>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</si>
  <si>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</si>
  <si>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</si>
  <si>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03269043</t>
  </si>
  <si>
    <t>080005858</t>
  </si>
  <si>
    <t>94989605030</t>
  </si>
  <si>
    <t>KRAŠ, d.d. Zagreb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</si>
  <si>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</si>
  <si>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</si>
  <si>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</si>
  <si>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</si>
  <si>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</si>
  <si>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</si>
  <si>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</si>
  <si>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012396433</t>
  </si>
  <si>
    <t>igranic@kras.hr</t>
  </si>
  <si>
    <t>012396579</t>
  </si>
  <si>
    <t>Bulić Damir</t>
  </si>
  <si>
    <t>stanje na dan 31.12.2012.</t>
  </si>
  <si>
    <t>Obveznik: KRAŠ,d.d. Zagreb_____________________________________________________________</t>
  </si>
  <si>
    <t>u razdoblju 01.01.2012. do 31.12.2012.</t>
  </si>
  <si>
    <t>Obveznik: KRAŠ, d.d. Zagreb_____________________________________________________________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</si>
</sst>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9" fillId="32" borderId="38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34" borderId="37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9" fillId="35" borderId="37" xfId="0" applyFont="1" applyFill="1" applyBorder="1" applyAlignment="1" applyProtection="1">
      <alignment vertical="center" wrapText="1"/>
      <protection hidden="1"/>
    </xf>
    <xf numFmtId="0" fontId="9" fillId="35" borderId="38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B18">
      <selection activeCell="C58" sqref="C5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10000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/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3" t="s">
        <v>330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331</v>
      </c>
      <c r="E24" s="132"/>
      <c r="F24" s="132"/>
      <c r="G24" s="133"/>
      <c r="H24" s="38" t="s">
        <v>270</v>
      </c>
      <c r="I24" s="48">
        <v>1509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332</v>
      </c>
      <c r="D26" s="50"/>
      <c r="E26" s="22"/>
      <c r="F26" s="51"/>
      <c r="G26" s="126" t="s">
        <v>273</v>
      </c>
      <c r="H26" s="12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1"/>
      <c r="I36" s="122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1"/>
      <c r="D44" s="122"/>
      <c r="E44" s="32"/>
      <c r="F44" s="131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1" t="s">
        <v>334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335</v>
      </c>
      <c r="D48" s="161"/>
      <c r="E48" s="162"/>
      <c r="F48" s="32"/>
      <c r="G48" s="38" t="s">
        <v>281</v>
      </c>
      <c r="H48" s="160" t="s">
        <v>337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336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60" t="s">
        <v>338</v>
      </c>
      <c r="D52" s="161"/>
      <c r="E52" s="161"/>
      <c r="F52" s="161"/>
      <c r="G52" s="161"/>
      <c r="H52" s="161"/>
      <c r="I52" s="137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B105">
      <selection activeCell="A18" sqref="A18:H18"/>
    </sheetView>
  </sheetViews>
  <sheetFormatPr defaultColWidth="9.140625" defaultRowHeight="12.75"/>
  <cols>
    <col min="10" max="10" width="11.8515625" style="0" customWidth="1"/>
    <col min="11" max="11" width="13.00390625" style="0" customWidth="1"/>
  </cols>
  <sheetData>
    <row r="1" spans="1:11" ht="12.75">
      <c r="A1" s="216" t="s">
        <v>159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12.75">
      <c r="A2" s="220" t="s">
        <v>339</v>
      </c>
      <c r="B2" s="221"/>
      <c r="C2" s="221"/>
      <c r="D2" s="221"/>
      <c r="E2" s="221"/>
      <c r="F2" s="221"/>
      <c r="G2" s="221"/>
      <c r="H2" s="221"/>
      <c r="I2" s="221"/>
      <c r="J2" s="221"/>
      <c r="K2" s="219"/>
    </row>
    <row r="3" spans="1:11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6" t="s">
        <v>340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34.5" thickBot="1">
      <c r="A5" s="209" t="s">
        <v>61</v>
      </c>
      <c r="B5" s="210"/>
      <c r="C5" s="210"/>
      <c r="D5" s="210"/>
      <c r="E5" s="210"/>
      <c r="F5" s="210"/>
      <c r="G5" s="210"/>
      <c r="H5" s="211"/>
      <c r="I5" s="77" t="s">
        <v>288</v>
      </c>
      <c r="J5" s="78" t="s">
        <v>115</v>
      </c>
      <c r="K5" s="79" t="s">
        <v>116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1">
        <v>2</v>
      </c>
      <c r="J6" s="80">
        <v>3</v>
      </c>
      <c r="K6" s="80">
        <v>4</v>
      </c>
    </row>
    <row r="7" spans="1:11" ht="12.7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5"/>
      <c r="I8" s="6">
        <v>1</v>
      </c>
      <c r="J8" s="11">
        <v>0</v>
      </c>
      <c r="K8" s="11">
        <v>0</v>
      </c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679684786</v>
      </c>
      <c r="K9" s="12">
        <f>K10+K17+K27+K36+K40</f>
        <v>640949939</v>
      </c>
    </row>
    <row r="10" spans="1:11" ht="12.75">
      <c r="A10" s="191" t="s">
        <v>213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2104482</v>
      </c>
      <c r="K10" s="12">
        <f>SUM(K11:K16)</f>
        <v>1113552</v>
      </c>
    </row>
    <row r="11" spans="1:11" ht="12.75">
      <c r="A11" s="191" t="s">
        <v>117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>
        <v>0</v>
      </c>
      <c r="K11" s="13">
        <v>0</v>
      </c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2030853</v>
      </c>
      <c r="K12" s="13">
        <v>1107840</v>
      </c>
    </row>
    <row r="13" spans="1:11" ht="12.75">
      <c r="A13" s="191" t="s">
        <v>118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>
        <v>0</v>
      </c>
      <c r="K13" s="13">
        <v>0</v>
      </c>
    </row>
    <row r="14" spans="1:11" ht="12.75">
      <c r="A14" s="191" t="s">
        <v>216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>
        <v>0</v>
      </c>
      <c r="K14" s="13">
        <v>0</v>
      </c>
    </row>
    <row r="15" spans="1:11" ht="12.75">
      <c r="A15" s="191" t="s">
        <v>217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73629</v>
      </c>
      <c r="K15" s="13">
        <v>5712</v>
      </c>
    </row>
    <row r="16" spans="1:11" ht="12.75">
      <c r="A16" s="191" t="s">
        <v>218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>
        <v>0</v>
      </c>
      <c r="K16" s="13">
        <v>0</v>
      </c>
    </row>
    <row r="17" spans="1:11" ht="12.75">
      <c r="A17" s="191" t="s">
        <v>214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439504969</v>
      </c>
      <c r="K17" s="12">
        <f>SUM(K18:K26)</f>
        <v>414464697</v>
      </c>
    </row>
    <row r="18" spans="1:11" ht="12.75">
      <c r="A18" s="191" t="s">
        <v>219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66353031</v>
      </c>
      <c r="K18" s="13">
        <v>67736215</v>
      </c>
    </row>
    <row r="19" spans="1:11" ht="12.75">
      <c r="A19" s="191" t="s">
        <v>255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206585964</v>
      </c>
      <c r="K19" s="13">
        <v>211007081</v>
      </c>
    </row>
    <row r="20" spans="1:11" ht="12.75">
      <c r="A20" s="191" t="s">
        <v>220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97862183</v>
      </c>
      <c r="K20" s="13">
        <v>79093747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18190883</v>
      </c>
      <c r="K21" s="13">
        <v>20910689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>
        <v>2379778</v>
      </c>
      <c r="K22" s="13">
        <v>2711455</v>
      </c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1341439</v>
      </c>
      <c r="K23" s="13">
        <v>220545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33999685</v>
      </c>
      <c r="K24" s="13">
        <v>20564768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3356379</v>
      </c>
      <c r="K25" s="13">
        <v>3135769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9435627</v>
      </c>
      <c r="K26" s="13">
        <v>9084428</v>
      </c>
    </row>
    <row r="27" spans="1:11" ht="12.75">
      <c r="A27" s="191" t="s">
        <v>198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238075335</v>
      </c>
      <c r="K27" s="12">
        <f>SUM(K28:K35)</f>
        <v>225371690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101744715</v>
      </c>
      <c r="K28" s="13">
        <v>101805815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13331676</v>
      </c>
      <c r="K29" s="13">
        <v>10018944</v>
      </c>
    </row>
    <row r="30" spans="1:11" ht="12.75">
      <c r="A30" s="191" t="s">
        <v>80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5635977</v>
      </c>
      <c r="K30" s="13">
        <v>8868923</v>
      </c>
    </row>
    <row r="31" spans="1:11" ht="12.75">
      <c r="A31" s="191" t="s">
        <v>85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>
        <v>0</v>
      </c>
      <c r="K31" s="13">
        <v>0</v>
      </c>
    </row>
    <row r="32" spans="1:11" ht="12.75">
      <c r="A32" s="191" t="s">
        <v>86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>
        <v>289112</v>
      </c>
      <c r="K32" s="13">
        <v>289112</v>
      </c>
    </row>
    <row r="33" spans="1:11" ht="12.75">
      <c r="A33" s="191" t="s">
        <v>87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v>116731839</v>
      </c>
      <c r="K33" s="13">
        <v>104046880</v>
      </c>
    </row>
    <row r="34" spans="1:11" ht="12.75">
      <c r="A34" s="191" t="s">
        <v>81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342016</v>
      </c>
      <c r="K34" s="13">
        <v>342016</v>
      </c>
    </row>
    <row r="35" spans="1:11" ht="12.75">
      <c r="A35" s="191" t="s">
        <v>190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>
        <v>0</v>
      </c>
      <c r="K35" s="13"/>
    </row>
    <row r="36" spans="1:11" ht="12.75">
      <c r="A36" s="191" t="s">
        <v>191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1" t="s">
        <v>82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>
        <v>0</v>
      </c>
      <c r="K37" s="13">
        <v>0</v>
      </c>
    </row>
    <row r="38" spans="1:11" ht="12.75">
      <c r="A38" s="191" t="s">
        <v>83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>
        <v>0</v>
      </c>
      <c r="K38" s="13">
        <v>0</v>
      </c>
    </row>
    <row r="39" spans="1:11" ht="12.75">
      <c r="A39" s="191" t="s">
        <v>84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>
        <v>0</v>
      </c>
      <c r="K39" s="13">
        <v>0</v>
      </c>
    </row>
    <row r="40" spans="1:11" ht="12.75">
      <c r="A40" s="191" t="s">
        <v>192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0</v>
      </c>
      <c r="K40" s="13">
        <v>0</v>
      </c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515597761</v>
      </c>
      <c r="K41" s="12">
        <f>K42+K50+K57+K65</f>
        <v>481409841</v>
      </c>
    </row>
    <row r="42" spans="1:11" ht="12.75">
      <c r="A42" s="191" t="s">
        <v>103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99549050</v>
      </c>
      <c r="K42" s="12">
        <f>SUM(K43:K49)</f>
        <v>89313966</v>
      </c>
    </row>
    <row r="43" spans="1:11" ht="12.75">
      <c r="A43" s="191" t="s">
        <v>123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56815417</v>
      </c>
      <c r="K43" s="13">
        <v>52821928</v>
      </c>
    </row>
    <row r="44" spans="1:11" ht="12.75">
      <c r="A44" s="191" t="s">
        <v>124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0</v>
      </c>
      <c r="K44" s="13">
        <v>0</v>
      </c>
    </row>
    <row r="45" spans="1:11" ht="12.75">
      <c r="A45" s="191" t="s">
        <v>88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33631691</v>
      </c>
      <c r="K45" s="13">
        <v>28064973</v>
      </c>
    </row>
    <row r="46" spans="1:11" ht="12.75">
      <c r="A46" s="191" t="s">
        <v>89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7665879</v>
      </c>
      <c r="K46" s="13">
        <v>6724724</v>
      </c>
    </row>
    <row r="47" spans="1:11" ht="12.75">
      <c r="A47" s="191" t="s">
        <v>90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105585</v>
      </c>
      <c r="K47" s="13">
        <v>699380</v>
      </c>
    </row>
    <row r="48" spans="1:11" ht="12.75">
      <c r="A48" s="191" t="s">
        <v>91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>
        <v>0</v>
      </c>
      <c r="K48" s="13">
        <v>0</v>
      </c>
    </row>
    <row r="49" spans="1:11" ht="12.75">
      <c r="A49" s="191" t="s">
        <v>92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>
        <v>1330478</v>
      </c>
      <c r="K49" s="13">
        <v>1002961</v>
      </c>
    </row>
    <row r="50" spans="1:11" ht="12.75">
      <c r="A50" s="191" t="s">
        <v>104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362436097</v>
      </c>
      <c r="K50" s="12">
        <v>340136042</v>
      </c>
    </row>
    <row r="51" spans="1:11" ht="12.75">
      <c r="A51" s="191" t="s">
        <v>208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146679264</v>
      </c>
      <c r="K51" s="13">
        <v>150739499</v>
      </c>
    </row>
    <row r="52" spans="1:11" ht="12.75">
      <c r="A52" s="191" t="s">
        <v>209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196219340</v>
      </c>
      <c r="K52" s="13">
        <v>168905115</v>
      </c>
    </row>
    <row r="53" spans="1:11" ht="12.75">
      <c r="A53" s="191" t="s">
        <v>210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>
        <v>41471</v>
      </c>
      <c r="K53" s="13">
        <v>79700</v>
      </c>
    </row>
    <row r="54" spans="1:11" ht="12.75">
      <c r="A54" s="191" t="s">
        <v>211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507315</v>
      </c>
      <c r="K54" s="13">
        <v>2482429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7017518</v>
      </c>
      <c r="K55" s="13">
        <v>5225572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11971189</v>
      </c>
      <c r="K56" s="13">
        <v>12703727</v>
      </c>
    </row>
    <row r="57" spans="1:11" ht="12.75">
      <c r="A57" s="191" t="s">
        <v>105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18395210</v>
      </c>
      <c r="K57" s="12">
        <v>16901109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>
        <v>0</v>
      </c>
      <c r="K58" s="13">
        <v>0</v>
      </c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3332919</v>
      </c>
      <c r="K59" s="13">
        <v>3339648</v>
      </c>
    </row>
    <row r="60" spans="1:11" ht="12.75">
      <c r="A60" s="191" t="s">
        <v>250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>
        <v>0</v>
      </c>
      <c r="K60" s="13">
        <v>0</v>
      </c>
    </row>
    <row r="61" spans="1:11" ht="12.75">
      <c r="A61" s="191" t="s">
        <v>85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>
        <v>0</v>
      </c>
      <c r="K61" s="13">
        <v>0</v>
      </c>
    </row>
    <row r="62" spans="1:11" ht="12.75">
      <c r="A62" s="191" t="s">
        <v>86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>
        <v>0</v>
      </c>
      <c r="K62" s="13">
        <v>1600000</v>
      </c>
    </row>
    <row r="63" spans="1:11" ht="12.75">
      <c r="A63" s="191" t="s">
        <v>87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14982328</v>
      </c>
      <c r="K63" s="13">
        <v>11879050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79963</v>
      </c>
      <c r="K64" s="13">
        <v>82411</v>
      </c>
    </row>
    <row r="65" spans="1:11" ht="12.75">
      <c r="A65" s="191" t="s">
        <v>215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35217404</v>
      </c>
      <c r="K65" s="13">
        <v>35058724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1095173</v>
      </c>
      <c r="K66" s="13">
        <v>1017923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1196377720</v>
      </c>
      <c r="K67" s="12">
        <f>K8+K9+K41+K66</f>
        <v>1123377703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51955989</v>
      </c>
      <c r="K68" s="14">
        <v>22338100</v>
      </c>
    </row>
    <row r="69" spans="1:11" ht="12.75">
      <c r="A69" s="183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7" t="s">
        <v>199</v>
      </c>
      <c r="B70" s="188"/>
      <c r="C70" s="188"/>
      <c r="D70" s="188"/>
      <c r="E70" s="188"/>
      <c r="F70" s="188"/>
      <c r="G70" s="188"/>
      <c r="H70" s="205"/>
      <c r="I70" s="6">
        <v>62</v>
      </c>
      <c r="J70" s="20">
        <f>J71+J72+J73+J79+J80+J83+J86</f>
        <v>615851917</v>
      </c>
      <c r="K70" s="20">
        <f>K71+K72+K73+K79+K80+K83+K86</f>
        <v>602988691</v>
      </c>
    </row>
    <row r="71" spans="1:11" ht="12.75">
      <c r="A71" s="191" t="s">
        <v>147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549448400</v>
      </c>
      <c r="K71" s="13">
        <v>549448400</v>
      </c>
    </row>
    <row r="72" spans="1:11" ht="12.75">
      <c r="A72" s="191" t="s">
        <v>148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-10135171</v>
      </c>
      <c r="K72" s="13">
        <v>-10769310</v>
      </c>
    </row>
    <row r="73" spans="1:11" ht="12.75">
      <c r="A73" s="191" t="s">
        <v>149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24324149</v>
      </c>
      <c r="K73" s="12">
        <f>K74+K75-K76+K77+K78</f>
        <v>25025014</v>
      </c>
    </row>
    <row r="74" spans="1:11" ht="12.75">
      <c r="A74" s="191" t="s">
        <v>150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24324149</v>
      </c>
      <c r="K74" s="13">
        <v>25025014</v>
      </c>
    </row>
    <row r="75" spans="1:11" ht="12.75">
      <c r="A75" s="191" t="s">
        <v>151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571964</v>
      </c>
      <c r="K75" s="13">
        <v>2379963</v>
      </c>
    </row>
    <row r="76" spans="1:11" ht="12.75">
      <c r="A76" s="191" t="s">
        <v>139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571964</v>
      </c>
      <c r="K76" s="13">
        <v>2379963</v>
      </c>
    </row>
    <row r="77" spans="1:11" ht="12.75">
      <c r="A77" s="191" t="s">
        <v>140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>
        <v>0</v>
      </c>
      <c r="K77" s="13">
        <v>0</v>
      </c>
    </row>
    <row r="78" spans="1:11" ht="12.75">
      <c r="A78" s="191" t="s">
        <v>141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0</v>
      </c>
      <c r="K78" s="13">
        <v>0</v>
      </c>
    </row>
    <row r="79" spans="1:11" ht="12.75">
      <c r="A79" s="191" t="s">
        <v>142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>
        <v>-19274863</v>
      </c>
      <c r="K79" s="13">
        <v>-16051617</v>
      </c>
    </row>
    <row r="80" spans="1:11" ht="12.75">
      <c r="A80" s="191" t="s">
        <v>246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57472103</v>
      </c>
      <c r="K80" s="12">
        <f>K81-K82</f>
        <v>47244966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>
        <v>57472103</v>
      </c>
      <c r="K81" s="13">
        <v>47244966</v>
      </c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>
        <v>0</v>
      </c>
      <c r="K82" s="13">
        <v>0</v>
      </c>
    </row>
    <row r="83" spans="1:11" ht="12.75">
      <c r="A83" s="191" t="s">
        <v>247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14017299</v>
      </c>
      <c r="K83" s="12">
        <f>K84-K85</f>
        <v>8091238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14017299</v>
      </c>
      <c r="K84" s="13">
        <v>8091238</v>
      </c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>
        <v>0</v>
      </c>
      <c r="K85" s="13">
        <v>0</v>
      </c>
    </row>
    <row r="86" spans="1:11" ht="12.75">
      <c r="A86" s="191" t="s">
        <v>179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>
        <v>0</v>
      </c>
      <c r="K86" s="13">
        <v>0</v>
      </c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1" t="s">
        <v>135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0</v>
      </c>
      <c r="K88" s="13">
        <v>0</v>
      </c>
    </row>
    <row r="89" spans="1:11" ht="12.75">
      <c r="A89" s="191" t="s">
        <v>136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>
        <v>0</v>
      </c>
      <c r="K89" s="13">
        <v>0</v>
      </c>
    </row>
    <row r="90" spans="1:11" ht="12.75">
      <c r="A90" s="191" t="s">
        <v>137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0</v>
      </c>
      <c r="K90" s="13">
        <v>0</v>
      </c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193837357</v>
      </c>
      <c r="K91" s="12">
        <f>SUM(K92:K100)</f>
        <v>157413149</v>
      </c>
    </row>
    <row r="92" spans="1:11" ht="12.75">
      <c r="A92" s="191" t="s">
        <v>138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>
        <v>0</v>
      </c>
      <c r="K92" s="13">
        <v>0</v>
      </c>
    </row>
    <row r="93" spans="1:11" ht="12.75">
      <c r="A93" s="191" t="s">
        <v>251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0</v>
      </c>
      <c r="K93" s="13">
        <v>0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106809692</v>
      </c>
      <c r="K94" s="13">
        <v>88059420</v>
      </c>
    </row>
    <row r="95" spans="1:11" ht="12.75">
      <c r="A95" s="191" t="s">
        <v>252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>
        <v>0</v>
      </c>
      <c r="K95" s="13">
        <v>0</v>
      </c>
    </row>
    <row r="96" spans="1:11" ht="12.75">
      <c r="A96" s="191" t="s">
        <v>253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>
        <v>0</v>
      </c>
      <c r="K96" s="13">
        <v>0</v>
      </c>
    </row>
    <row r="97" spans="1:11" ht="12.75">
      <c r="A97" s="191" t="s">
        <v>254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>
        <v>0</v>
      </c>
      <c r="K97" s="13">
        <v>0</v>
      </c>
    </row>
    <row r="98" spans="1:11" ht="12.75">
      <c r="A98" s="191" t="s">
        <v>96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>
        <v>84224033</v>
      </c>
      <c r="K98" s="13">
        <v>67033706</v>
      </c>
    </row>
    <row r="99" spans="1:11" ht="12.75">
      <c r="A99" s="191" t="s">
        <v>94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>
        <v>2803632</v>
      </c>
      <c r="K99" s="13">
        <v>2320023</v>
      </c>
    </row>
    <row r="100" spans="1:11" ht="12.75">
      <c r="A100" s="191" t="s">
        <v>95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0</v>
      </c>
      <c r="K100" s="13">
        <v>0</v>
      </c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378838924</v>
      </c>
      <c r="K101" s="12">
        <f>SUM(K102:K113)</f>
        <v>354731476</v>
      </c>
    </row>
    <row r="102" spans="1:11" ht="12.75">
      <c r="A102" s="191" t="s">
        <v>138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22146041</v>
      </c>
      <c r="K102" s="13">
        <v>55483542</v>
      </c>
    </row>
    <row r="103" spans="1:11" ht="12.75">
      <c r="A103" s="191" t="s">
        <v>251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0</v>
      </c>
      <c r="K103" s="13">
        <v>1600000</v>
      </c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143731755</v>
      </c>
      <c r="K104" s="13">
        <v>131132251</v>
      </c>
    </row>
    <row r="105" spans="1:11" ht="12.75">
      <c r="A105" s="191" t="s">
        <v>252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11488</v>
      </c>
      <c r="K105" s="13">
        <v>15096</v>
      </c>
    </row>
    <row r="106" spans="1:11" ht="12.75">
      <c r="A106" s="191" t="s">
        <v>253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147746525</v>
      </c>
      <c r="K106" s="13">
        <v>102520556</v>
      </c>
    </row>
    <row r="107" spans="1:11" ht="12.75">
      <c r="A107" s="191" t="s">
        <v>254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>
        <v>0</v>
      </c>
      <c r="K107" s="13">
        <v>0</v>
      </c>
    </row>
    <row r="108" spans="1:11" ht="12.75">
      <c r="A108" s="191" t="s">
        <v>96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>
        <v>35272231</v>
      </c>
      <c r="K108" s="13">
        <v>34845717</v>
      </c>
    </row>
    <row r="109" spans="1:11" ht="12.75">
      <c r="A109" s="191" t="s">
        <v>97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7596891</v>
      </c>
      <c r="K109" s="13">
        <v>8602683</v>
      </c>
    </row>
    <row r="110" spans="1:11" ht="12.75">
      <c r="A110" s="191" t="s">
        <v>98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7594597</v>
      </c>
      <c r="K110" s="13">
        <v>8120492</v>
      </c>
    </row>
    <row r="111" spans="1:11" ht="12.75">
      <c r="A111" s="191" t="s">
        <v>101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1094538</v>
      </c>
      <c r="K111" s="13">
        <v>1341550</v>
      </c>
    </row>
    <row r="112" spans="1:11" ht="12.75">
      <c r="A112" s="191" t="s">
        <v>99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>
        <v>0</v>
      </c>
      <c r="K112" s="13">
        <v>0</v>
      </c>
    </row>
    <row r="113" spans="1:11" ht="12.75">
      <c r="A113" s="191" t="s">
        <v>100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13644858</v>
      </c>
      <c r="K113" s="13">
        <v>11069589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7849522</v>
      </c>
      <c r="K114" s="13">
        <v>8244387</v>
      </c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1196377720</v>
      </c>
      <c r="K115" s="12">
        <f>K70+K87+K91+K101+K114</f>
        <v>1123377703</v>
      </c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>
        <v>51955989</v>
      </c>
      <c r="K116" s="14">
        <v>22338100</v>
      </c>
    </row>
    <row r="117" spans="1:11" ht="12.75">
      <c r="A117" s="183" t="s">
        <v>289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193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>
        <v>0</v>
      </c>
      <c r="K119" s="13">
        <v>0</v>
      </c>
    </row>
    <row r="120" spans="1:11" ht="12.75">
      <c r="A120" s="175" t="s">
        <v>9</v>
      </c>
      <c r="B120" s="176"/>
      <c r="C120" s="176"/>
      <c r="D120" s="176"/>
      <c r="E120" s="176"/>
      <c r="F120" s="176"/>
      <c r="G120" s="176"/>
      <c r="H120" s="177"/>
      <c r="I120" s="7">
        <v>110</v>
      </c>
      <c r="J120" s="14">
        <v>0</v>
      </c>
      <c r="K120" s="14">
        <v>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102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rintOptions horizontalCentered="1"/>
  <pageMargins left="0.5511811023622047" right="0.35433070866141736" top="0.5905511811023623" bottom="0.5905511811023623" header="0.31496062992125984" footer="0.31496062992125984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C55">
      <selection activeCell="A56" sqref="A56:H56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6" t="s">
        <v>160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12.75">
      <c r="A2" s="220" t="s">
        <v>341</v>
      </c>
      <c r="B2" s="221"/>
      <c r="C2" s="221"/>
      <c r="D2" s="221"/>
      <c r="E2" s="221"/>
      <c r="F2" s="221"/>
      <c r="G2" s="221"/>
      <c r="H2" s="221"/>
      <c r="I2" s="221"/>
      <c r="J2" s="221"/>
      <c r="K2" s="21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4" t="s">
        <v>342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>
      <c r="A5" s="237" t="s">
        <v>61</v>
      </c>
      <c r="B5" s="237"/>
      <c r="C5" s="237"/>
      <c r="D5" s="237"/>
      <c r="E5" s="237"/>
      <c r="F5" s="237"/>
      <c r="G5" s="237"/>
      <c r="H5" s="237"/>
      <c r="I5" s="77" t="s">
        <v>290</v>
      </c>
      <c r="J5" s="79" t="s">
        <v>156</v>
      </c>
      <c r="K5" s="79" t="s">
        <v>157</v>
      </c>
    </row>
    <row r="6" spans="1:11" ht="12.75">
      <c r="A6" s="212">
        <v>1</v>
      </c>
      <c r="B6" s="212"/>
      <c r="C6" s="212"/>
      <c r="D6" s="212"/>
      <c r="E6" s="212"/>
      <c r="F6" s="212"/>
      <c r="G6" s="212"/>
      <c r="H6" s="212"/>
      <c r="I6" s="81">
        <v>2</v>
      </c>
      <c r="J6" s="80">
        <v>3</v>
      </c>
      <c r="K6" s="80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5"/>
      <c r="I7" s="6">
        <v>111</v>
      </c>
      <c r="J7" s="20">
        <f>SUM(J8:J9)</f>
        <v>909251277</v>
      </c>
      <c r="K7" s="20">
        <f>SUM(K8:K9)</f>
        <v>892430792</v>
      </c>
    </row>
    <row r="8" spans="1:11" ht="12.75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882872314</v>
      </c>
      <c r="K8" s="13">
        <v>850490141</v>
      </c>
    </row>
    <row r="9" spans="1:11" ht="12.75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26378963</v>
      </c>
      <c r="K9" s="13">
        <v>41940651</v>
      </c>
    </row>
    <row r="10" spans="1:11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876141955</v>
      </c>
      <c r="K10" s="12">
        <f>K11+K12+K16+K20+K21+K22+K25+K26</f>
        <v>871065354</v>
      </c>
    </row>
    <row r="11" spans="1:11" ht="12.75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>
        <v>-8112373</v>
      </c>
      <c r="K11" s="13">
        <v>5947574</v>
      </c>
    </row>
    <row r="12" spans="1:11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593354530</v>
      </c>
      <c r="K12" s="12">
        <f>SUM(K13:K15)</f>
        <v>591046528</v>
      </c>
    </row>
    <row r="13" spans="1:11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409658077</v>
      </c>
      <c r="K13" s="13">
        <v>326849655</v>
      </c>
    </row>
    <row r="14" spans="1:11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95581808</v>
      </c>
      <c r="K14" s="13">
        <v>178039919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88114645</v>
      </c>
      <c r="K15" s="13">
        <v>86156954</v>
      </c>
    </row>
    <row r="16" spans="1:11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202966334</v>
      </c>
      <c r="K16" s="12">
        <f>SUM(K17:K19)</f>
        <v>195168049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119139178</v>
      </c>
      <c r="K17" s="13">
        <v>115080404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54068458</v>
      </c>
      <c r="K18" s="13">
        <v>53380711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29758698</v>
      </c>
      <c r="K19" s="13">
        <v>26706934</v>
      </c>
    </row>
    <row r="20" spans="1:11" ht="12.75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41830089</v>
      </c>
      <c r="K20" s="13">
        <v>41780285</v>
      </c>
    </row>
    <row r="21" spans="1:11" ht="12.75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37418088</v>
      </c>
      <c r="K21" s="13">
        <v>35145188</v>
      </c>
    </row>
    <row r="22" spans="1:11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1669346</v>
      </c>
      <c r="K22" s="12">
        <f>SUM(K23:K24)</f>
        <v>293978</v>
      </c>
    </row>
    <row r="23" spans="1:11" ht="12.75">
      <c r="A23" s="191" t="s">
        <v>143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0</v>
      </c>
      <c r="K23" s="13">
        <v>0</v>
      </c>
    </row>
    <row r="24" spans="1:11" ht="12.75">
      <c r="A24" s="191" t="s">
        <v>144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1669346</v>
      </c>
      <c r="K24" s="13">
        <v>293978</v>
      </c>
    </row>
    <row r="25" spans="1:11" ht="12.75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0</v>
      </c>
      <c r="K25" s="13">
        <v>0</v>
      </c>
    </row>
    <row r="26" spans="1:11" ht="12.75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7015941</v>
      </c>
      <c r="K26" s="13">
        <v>1683752</v>
      </c>
    </row>
    <row r="27" spans="1:11" ht="12.75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20402371</v>
      </c>
      <c r="K27" s="12">
        <f>SUM(K28:K32)</f>
        <v>15655288</v>
      </c>
    </row>
    <row r="28" spans="1:11" ht="12.75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>
        <v>8414307</v>
      </c>
      <c r="K28" s="13">
        <v>6247624</v>
      </c>
    </row>
    <row r="29" spans="1:11" ht="12.75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11428823</v>
      </c>
      <c r="K29" s="13">
        <v>8991381</v>
      </c>
    </row>
    <row r="30" spans="1:11" ht="12.75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>
        <v>0</v>
      </c>
      <c r="K30" s="13">
        <v>0</v>
      </c>
    </row>
    <row r="31" spans="1:11" ht="12.75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>
        <v>0</v>
      </c>
      <c r="K31" s="13">
        <v>0</v>
      </c>
    </row>
    <row r="32" spans="1:11" ht="12.75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>
        <v>559241</v>
      </c>
      <c r="K32" s="13">
        <v>416283</v>
      </c>
    </row>
    <row r="33" spans="1:11" ht="12.75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31977612</v>
      </c>
      <c r="K33" s="12">
        <f>SUM(K34:K37)</f>
        <v>25334808</v>
      </c>
    </row>
    <row r="34" spans="1:11" ht="12.75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>
        <v>2924744</v>
      </c>
      <c r="K34" s="13">
        <v>3624474</v>
      </c>
    </row>
    <row r="35" spans="1:11" ht="12.75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28899547</v>
      </c>
      <c r="K35" s="13">
        <v>21302406</v>
      </c>
    </row>
    <row r="36" spans="1:11" ht="12.75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>
        <v>0</v>
      </c>
      <c r="K36" s="13">
        <v>0</v>
      </c>
    </row>
    <row r="37" spans="1:11" ht="12.75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>
        <v>153321</v>
      </c>
      <c r="K37" s="13">
        <v>407928</v>
      </c>
    </row>
    <row r="38" spans="1:11" ht="12.75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>
        <v>0</v>
      </c>
      <c r="K38" s="13">
        <v>0</v>
      </c>
    </row>
    <row r="39" spans="1:11" ht="12.75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>
        <v>0</v>
      </c>
      <c r="K39" s="13">
        <v>0</v>
      </c>
    </row>
    <row r="40" spans="1:11" ht="12.75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>
        <v>0</v>
      </c>
      <c r="K40" s="13">
        <v>0</v>
      </c>
    </row>
    <row r="41" spans="1:11" ht="12.75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>
        <v>0</v>
      </c>
      <c r="K41" s="13">
        <v>0</v>
      </c>
    </row>
    <row r="42" spans="1:11" ht="12.75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929653648</v>
      </c>
      <c r="K42" s="12">
        <f>K7+K27+K38+K40</f>
        <v>908086080</v>
      </c>
    </row>
    <row r="43" spans="1:11" ht="12.75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908119567</v>
      </c>
      <c r="K43" s="12">
        <f>K10+K33+K39+K41</f>
        <v>896400162</v>
      </c>
    </row>
    <row r="44" spans="1:11" ht="12.75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21534081</v>
      </c>
      <c r="K44" s="12">
        <f>K42-K43</f>
        <v>11685918</v>
      </c>
    </row>
    <row r="45" spans="1:11" ht="12.75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21534081</v>
      </c>
      <c r="K45" s="12">
        <f>IF(K42&gt;K43,K42-K43,0)</f>
        <v>11685918</v>
      </c>
    </row>
    <row r="46" spans="1:11" ht="12.75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7516782</v>
      </c>
      <c r="K47" s="13">
        <v>3594680</v>
      </c>
    </row>
    <row r="48" spans="1:11" ht="12.75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14017299</v>
      </c>
      <c r="K48" s="12">
        <f>K44-K47</f>
        <v>8091238</v>
      </c>
    </row>
    <row r="49" spans="1:11" ht="12.75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14017299</v>
      </c>
      <c r="K49" s="12">
        <f>IF(K48&gt;0,K48,0)</f>
        <v>8091238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3" t="s">
        <v>120</v>
      </c>
      <c r="B51" s="184"/>
      <c r="C51" s="184"/>
      <c r="D51" s="184"/>
      <c r="E51" s="184"/>
      <c r="F51" s="184"/>
      <c r="G51" s="184"/>
      <c r="H51" s="184"/>
      <c r="I51" s="229"/>
      <c r="J51" s="229"/>
      <c r="K51" s="230"/>
    </row>
    <row r="52" spans="1:11" ht="12.75">
      <c r="A52" s="187" t="s">
        <v>194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>
        <v>0</v>
      </c>
      <c r="K53" s="13">
        <v>0</v>
      </c>
    </row>
    <row r="54" spans="1:11" ht="12.75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>
        <v>0</v>
      </c>
      <c r="K54" s="14">
        <v>0</v>
      </c>
    </row>
    <row r="55" spans="1:11" ht="12.75">
      <c r="A55" s="183" t="s">
        <v>197</v>
      </c>
      <c r="B55" s="184"/>
      <c r="C55" s="184"/>
      <c r="D55" s="184"/>
      <c r="E55" s="184"/>
      <c r="F55" s="184"/>
      <c r="G55" s="184"/>
      <c r="H55" s="184"/>
      <c r="I55" s="229"/>
      <c r="J55" s="229"/>
      <c r="K55" s="230"/>
    </row>
    <row r="56" spans="1:11" ht="12.75">
      <c r="A56" s="187" t="s">
        <v>212</v>
      </c>
      <c r="B56" s="188"/>
      <c r="C56" s="188"/>
      <c r="D56" s="188"/>
      <c r="E56" s="188"/>
      <c r="F56" s="188"/>
      <c r="G56" s="188"/>
      <c r="H56" s="205"/>
      <c r="I56" s="21">
        <v>157</v>
      </c>
      <c r="J56" s="11">
        <v>14017299</v>
      </c>
      <c r="K56" s="11">
        <v>8091238</v>
      </c>
    </row>
    <row r="57" spans="1:11" ht="12.75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-1770011</v>
      </c>
      <c r="K57" s="12">
        <f>SUM(K58:K64)</f>
        <v>3223246</v>
      </c>
    </row>
    <row r="58" spans="1:11" ht="12.75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>
        <v>0</v>
      </c>
      <c r="K58" s="13">
        <v>0</v>
      </c>
    </row>
    <row r="59" spans="1:11" ht="12.75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>
        <v>0</v>
      </c>
      <c r="K59" s="13">
        <v>0</v>
      </c>
    </row>
    <row r="60" spans="1:11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>
        <v>-1770011</v>
      </c>
      <c r="K60" s="13">
        <v>3223246</v>
      </c>
    </row>
    <row r="61" spans="1:11" ht="12.75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>
        <v>0</v>
      </c>
      <c r="K61" s="13">
        <v>0</v>
      </c>
    </row>
    <row r="62" spans="1:11" ht="12.75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>
        <v>0</v>
      </c>
      <c r="K62" s="13">
        <v>0</v>
      </c>
    </row>
    <row r="63" spans="1:11" ht="12.75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>
        <v>0</v>
      </c>
      <c r="K63" s="13">
        <v>0</v>
      </c>
    </row>
    <row r="64" spans="1:11" ht="12.75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>
        <v>0</v>
      </c>
      <c r="K64" s="13">
        <v>0</v>
      </c>
    </row>
    <row r="65" spans="1:11" ht="12.75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>
        <v>0</v>
      </c>
      <c r="K65" s="13">
        <v>644649</v>
      </c>
    </row>
    <row r="66" spans="1:11" ht="12.75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-1770011</v>
      </c>
      <c r="K66" s="12">
        <f>K57-K65</f>
        <v>2578597</v>
      </c>
    </row>
    <row r="67" spans="1:11" ht="12.75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12247288</v>
      </c>
      <c r="K67" s="18">
        <f>K56+K66</f>
        <v>10669835</v>
      </c>
    </row>
    <row r="68" spans="1:11" ht="12.75">
      <c r="A68" s="183" t="s">
        <v>196</v>
      </c>
      <c r="B68" s="184"/>
      <c r="C68" s="184"/>
      <c r="D68" s="184"/>
      <c r="E68" s="184"/>
      <c r="F68" s="184"/>
      <c r="G68" s="184"/>
      <c r="H68" s="184"/>
      <c r="I68" s="229"/>
      <c r="J68" s="229"/>
      <c r="K68" s="230"/>
    </row>
    <row r="69" spans="1:11" ht="12.75">
      <c r="A69" s="187" t="s">
        <v>195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>
        <v>0</v>
      </c>
      <c r="K70" s="13">
        <v>0</v>
      </c>
    </row>
    <row r="71" spans="1:11" ht="12.75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>
        <v>0</v>
      </c>
      <c r="K71" s="14">
        <v>0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 horizontalCentered="1"/>
  <pageMargins left="0.5511811023622047" right="0.35433070866141736" top="0.5905511811023623" bottom="0.5905511811023623" header="0.31496062992125984" footer="0.31496062992125984"/>
  <pageSetup horizontalDpi="600" verticalDpi="600" orientation="portrait" paperSize="9" scale="87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B42">
      <selection activeCell="K53" sqref="K53"/>
    </sheetView>
  </sheetViews>
  <sheetFormatPr defaultColWidth="9.140625" defaultRowHeight="12.75"/>
  <cols>
    <col min="10" max="10" width="10.140625" style="0" customWidth="1"/>
    <col min="11" max="11" width="9.8515625" style="0" bestFit="1" customWidth="1"/>
  </cols>
  <sheetData>
    <row r="1" spans="1:11" ht="12.75">
      <c r="A1" s="244" t="s">
        <v>170</v>
      </c>
      <c r="B1" s="245"/>
      <c r="C1" s="245"/>
      <c r="D1" s="245"/>
      <c r="E1" s="245"/>
      <c r="F1" s="245"/>
      <c r="G1" s="245"/>
      <c r="H1" s="245"/>
      <c r="I1" s="245"/>
      <c r="J1" s="246"/>
      <c r="K1" s="218"/>
    </row>
    <row r="2" spans="1:11" ht="12.75">
      <c r="A2" s="248" t="s">
        <v>341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50" t="s">
        <v>342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87" t="s">
        <v>290</v>
      </c>
      <c r="J5" s="88" t="s">
        <v>156</v>
      </c>
      <c r="K5" s="88" t="s">
        <v>157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8">
        <v>21534080</v>
      </c>
      <c r="K8" s="13">
        <v>11685919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8">
        <v>41830089</v>
      </c>
      <c r="K9" s="13">
        <v>41780285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8">
        <v>20205016</v>
      </c>
      <c r="K10" s="13">
        <v>0</v>
      </c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8">
        <v>0</v>
      </c>
      <c r="K11" s="13">
        <v>22300054</v>
      </c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8">
        <v>0</v>
      </c>
      <c r="K12" s="13">
        <v>10235085</v>
      </c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8">
        <v>3706070</v>
      </c>
      <c r="K13" s="13">
        <v>472115</v>
      </c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87275255</v>
      </c>
      <c r="K14" s="12">
        <f>SUM(K8:K13)</f>
        <v>86473458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8">
        <v>0</v>
      </c>
      <c r="K15" s="13">
        <v>13176372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8">
        <v>72215454</v>
      </c>
      <c r="K16" s="13">
        <v>0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>
        <v>12546104</v>
      </c>
      <c r="K17" s="13">
        <v>0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>
        <v>8212628</v>
      </c>
      <c r="K18" s="13">
        <v>4811585</v>
      </c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92974186</v>
      </c>
      <c r="K19" s="12">
        <f>SUM(K15:K18)</f>
        <v>17987957</v>
      </c>
    </row>
    <row r="20" spans="1:11" ht="12.75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0</v>
      </c>
      <c r="K20" s="12">
        <f>IF(K14&gt;K19,K14-K19,0)</f>
        <v>68485501</v>
      </c>
    </row>
    <row r="21" spans="1:11" ht="12.75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5698931</v>
      </c>
      <c r="K21" s="12">
        <f>IF(K19&gt;K14,K19-K14,0)</f>
        <v>0</v>
      </c>
    </row>
    <row r="22" spans="1:11" ht="12.75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91" t="s">
        <v>185</v>
      </c>
      <c r="B23" s="192"/>
      <c r="C23" s="192"/>
      <c r="D23" s="192"/>
      <c r="E23" s="192"/>
      <c r="F23" s="192"/>
      <c r="G23" s="192"/>
      <c r="H23" s="192"/>
      <c r="I23" s="4">
        <v>15</v>
      </c>
      <c r="J23" s="8">
        <v>1292742</v>
      </c>
      <c r="K23" s="13">
        <v>1648452</v>
      </c>
    </row>
    <row r="24" spans="1:11" ht="12.75">
      <c r="A24" s="191" t="s">
        <v>186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>
        <v>6682900</v>
      </c>
      <c r="K24" s="13">
        <v>0</v>
      </c>
    </row>
    <row r="25" spans="1:11" ht="12.75">
      <c r="A25" s="191" t="s">
        <v>187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>
        <v>0</v>
      </c>
      <c r="K25" s="13">
        <v>0</v>
      </c>
    </row>
    <row r="26" spans="1:11" ht="12.75">
      <c r="A26" s="191" t="s">
        <v>188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>
        <v>0</v>
      </c>
      <c r="K26" s="13">
        <v>0</v>
      </c>
    </row>
    <row r="27" spans="1:11" ht="12.75">
      <c r="A27" s="191" t="s">
        <v>189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>
        <v>17068650</v>
      </c>
      <c r="K27" s="13">
        <v>19094239</v>
      </c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25044292</v>
      </c>
      <c r="K28" s="12">
        <f>SUM(K23:K27)</f>
        <v>20742691</v>
      </c>
    </row>
    <row r="29" spans="1:11" ht="12.75">
      <c r="A29" s="191" t="s">
        <v>121</v>
      </c>
      <c r="B29" s="192"/>
      <c r="C29" s="192"/>
      <c r="D29" s="192"/>
      <c r="E29" s="192"/>
      <c r="F29" s="192"/>
      <c r="G29" s="192"/>
      <c r="H29" s="192"/>
      <c r="I29" s="4">
        <v>21</v>
      </c>
      <c r="J29" s="8">
        <v>31526078</v>
      </c>
      <c r="K29" s="13">
        <v>17397534</v>
      </c>
    </row>
    <row r="30" spans="1:11" ht="12.75">
      <c r="A30" s="191" t="s">
        <v>122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>
        <v>54042615</v>
      </c>
      <c r="K30" s="13">
        <v>70800</v>
      </c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>
        <v>45391709</v>
      </c>
      <c r="K31" s="13">
        <v>0</v>
      </c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130960402</v>
      </c>
      <c r="K32" s="12">
        <f>SUM(K29:K31)</f>
        <v>17468334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3274357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105916110</v>
      </c>
      <c r="K34" s="12">
        <f>IF(K32&gt;K28,K32-K28,0)</f>
        <v>0</v>
      </c>
    </row>
    <row r="35" spans="1:11" ht="12.75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91" t="s">
        <v>180</v>
      </c>
      <c r="B36" s="192"/>
      <c r="C36" s="192"/>
      <c r="D36" s="192"/>
      <c r="E36" s="192"/>
      <c r="F36" s="192"/>
      <c r="G36" s="192"/>
      <c r="H36" s="192"/>
      <c r="I36" s="4">
        <v>27</v>
      </c>
      <c r="J36" s="8">
        <v>0</v>
      </c>
      <c r="K36" s="13">
        <v>0</v>
      </c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>
        <v>156756964</v>
      </c>
      <c r="K37" s="13">
        <v>64089345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>
        <v>21929250</v>
      </c>
      <c r="K38" s="13">
        <v>0</v>
      </c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178686214</v>
      </c>
      <c r="K39" s="12">
        <f>SUM(K36:K38)</f>
        <v>64089345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8">
        <v>45157769</v>
      </c>
      <c r="K40" s="13">
        <v>110961020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>
        <v>26509940</v>
      </c>
      <c r="K41" s="13">
        <v>17736108</v>
      </c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>
        <v>0</v>
      </c>
      <c r="K42" s="13">
        <v>0</v>
      </c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>
        <v>6364170</v>
      </c>
      <c r="K43" s="13">
        <v>5708308</v>
      </c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>
        <v>277352</v>
      </c>
      <c r="K44" s="13">
        <v>2447</v>
      </c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78309231</v>
      </c>
      <c r="K45" s="12">
        <f>SUM(K40:K44)</f>
        <v>134407883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100376983</v>
      </c>
      <c r="K46" s="12">
        <f>IF(K39&gt;K45,K39-K45,0)</f>
        <v>0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0</v>
      </c>
      <c r="K47" s="12">
        <f>IF(K45&gt;K39,K45-K39,0)</f>
        <v>70318538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1441320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9">
        <f>IF(J21-J20+J34-J33+J47-J46&gt;0,J21-J20+J34-J33+J47-J46,0)</f>
        <v>11238058</v>
      </c>
      <c r="K49" s="12">
        <f>IF(K21-K20+K34-K33+K47-K46&gt;0,K21-K20+K34-K33+K47-K46,0)</f>
        <v>0</v>
      </c>
    </row>
    <row r="50" spans="1:11" ht="12.75">
      <c r="A50" s="191" t="s">
        <v>167</v>
      </c>
      <c r="B50" s="192"/>
      <c r="C50" s="192"/>
      <c r="D50" s="192"/>
      <c r="E50" s="192"/>
      <c r="F50" s="192"/>
      <c r="G50" s="192"/>
      <c r="H50" s="192"/>
      <c r="I50" s="4">
        <v>41</v>
      </c>
      <c r="J50" s="8">
        <v>46455462</v>
      </c>
      <c r="K50" s="13">
        <v>35217404</v>
      </c>
    </row>
    <row r="51" spans="1:11" ht="12.75">
      <c r="A51" s="191" t="s">
        <v>182</v>
      </c>
      <c r="B51" s="192"/>
      <c r="C51" s="192"/>
      <c r="D51" s="192"/>
      <c r="E51" s="192"/>
      <c r="F51" s="192"/>
      <c r="G51" s="192"/>
      <c r="H51" s="192"/>
      <c r="I51" s="4">
        <v>42</v>
      </c>
      <c r="J51" s="8">
        <v>0</v>
      </c>
      <c r="K51" s="13">
        <v>1441320</v>
      </c>
    </row>
    <row r="52" spans="1:11" ht="12.75">
      <c r="A52" s="191" t="s">
        <v>183</v>
      </c>
      <c r="B52" s="192"/>
      <c r="C52" s="192"/>
      <c r="D52" s="192"/>
      <c r="E52" s="192"/>
      <c r="F52" s="192"/>
      <c r="G52" s="192"/>
      <c r="H52" s="192"/>
      <c r="I52" s="4">
        <v>43</v>
      </c>
      <c r="J52" s="8">
        <v>11238058</v>
      </c>
      <c r="K52" s="13">
        <v>0</v>
      </c>
    </row>
    <row r="53" spans="1:11" ht="12.75">
      <c r="A53" s="175" t="s">
        <v>184</v>
      </c>
      <c r="B53" s="176"/>
      <c r="C53" s="176"/>
      <c r="D53" s="176"/>
      <c r="E53" s="176"/>
      <c r="F53" s="176"/>
      <c r="G53" s="176"/>
      <c r="H53" s="176"/>
      <c r="I53" s="7">
        <v>44</v>
      </c>
      <c r="J53" s="10">
        <f>J50+J51-J52</f>
        <v>35217404</v>
      </c>
      <c r="K53" s="18">
        <f>K50+K51-K52</f>
        <v>36658724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/>
  <pageMargins left="0.5511811023622047" right="0.35433070866141736" top="0.5905511811023623" bottom="0.5905511811023623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24" sqref="A24:H24"/>
    </sheetView>
  </sheetViews>
  <sheetFormatPr defaultColWidth="9.140625" defaultRowHeight="12.75"/>
  <sheetData>
    <row r="1" spans="1:11" ht="12.75">
      <c r="A1" s="244" t="s">
        <v>205</v>
      </c>
      <c r="B1" s="245"/>
      <c r="C1" s="245"/>
      <c r="D1" s="245"/>
      <c r="E1" s="245"/>
      <c r="F1" s="245"/>
      <c r="G1" s="245"/>
      <c r="H1" s="245"/>
      <c r="I1" s="245"/>
      <c r="J1" s="246"/>
      <c r="K1" s="257"/>
    </row>
    <row r="2" spans="1:11" ht="12.7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87" t="s">
        <v>290</v>
      </c>
      <c r="J5" s="88" t="s">
        <v>156</v>
      </c>
      <c r="K5" s="88" t="s">
        <v>157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91" t="s">
        <v>207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125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126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127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128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129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130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131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132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133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134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91" t="s">
        <v>171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172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173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91" t="s">
        <v>180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B8">
      <selection activeCell="A1" sqref="A1:K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3" t="s">
        <v>292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7"/>
    </row>
    <row r="2" spans="1:12" ht="15.75">
      <c r="A2" s="95"/>
      <c r="B2" s="96"/>
      <c r="C2" s="260" t="s">
        <v>293</v>
      </c>
      <c r="D2" s="260"/>
      <c r="E2" s="100">
        <v>40909</v>
      </c>
      <c r="F2" s="99" t="s">
        <v>258</v>
      </c>
      <c r="G2" s="261">
        <v>41274</v>
      </c>
      <c r="H2" s="262"/>
      <c r="I2" s="96"/>
      <c r="J2" s="96"/>
      <c r="K2" s="96"/>
      <c r="L2" s="101"/>
    </row>
    <row r="3" spans="1:11" ht="24" thickBot="1">
      <c r="A3" s="263" t="s">
        <v>61</v>
      </c>
      <c r="B3" s="263"/>
      <c r="C3" s="263"/>
      <c r="D3" s="263"/>
      <c r="E3" s="263"/>
      <c r="F3" s="263"/>
      <c r="G3" s="263"/>
      <c r="H3" s="263"/>
      <c r="I3" s="102" t="s">
        <v>316</v>
      </c>
      <c r="J3" s="103" t="s">
        <v>156</v>
      </c>
      <c r="K3" s="103" t="s">
        <v>157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5">
        <v>2</v>
      </c>
      <c r="J4" s="104" t="s">
        <v>294</v>
      </c>
      <c r="K4" s="104" t="s">
        <v>295</v>
      </c>
    </row>
    <row r="5" spans="1:11" ht="12.75">
      <c r="A5" s="258" t="s">
        <v>296</v>
      </c>
      <c r="B5" s="259"/>
      <c r="C5" s="259"/>
      <c r="D5" s="259"/>
      <c r="E5" s="259"/>
      <c r="F5" s="259"/>
      <c r="G5" s="259"/>
      <c r="H5" s="259"/>
      <c r="I5" s="106">
        <v>1</v>
      </c>
      <c r="J5" s="107">
        <v>549448400</v>
      </c>
      <c r="K5" s="107">
        <v>549448400</v>
      </c>
    </row>
    <row r="6" spans="1:11" ht="12.75">
      <c r="A6" s="258" t="s">
        <v>297</v>
      </c>
      <c r="B6" s="259"/>
      <c r="C6" s="259"/>
      <c r="D6" s="259"/>
      <c r="E6" s="259"/>
      <c r="F6" s="259"/>
      <c r="G6" s="259"/>
      <c r="H6" s="259"/>
      <c r="I6" s="106">
        <v>2</v>
      </c>
      <c r="J6" s="108">
        <v>-10135171</v>
      </c>
      <c r="K6" s="108">
        <v>-10769310</v>
      </c>
    </row>
    <row r="7" spans="1:11" ht="12.75">
      <c r="A7" s="258" t="s">
        <v>298</v>
      </c>
      <c r="B7" s="259"/>
      <c r="C7" s="259"/>
      <c r="D7" s="259"/>
      <c r="E7" s="259"/>
      <c r="F7" s="259"/>
      <c r="G7" s="259"/>
      <c r="H7" s="259"/>
      <c r="I7" s="106">
        <v>3</v>
      </c>
      <c r="J7" s="108">
        <v>24324149</v>
      </c>
      <c r="K7" s="108">
        <v>25025014</v>
      </c>
    </row>
    <row r="8" spans="1:11" ht="12.75">
      <c r="A8" s="258" t="s">
        <v>299</v>
      </c>
      <c r="B8" s="259"/>
      <c r="C8" s="259"/>
      <c r="D8" s="259"/>
      <c r="E8" s="259"/>
      <c r="F8" s="259"/>
      <c r="G8" s="259"/>
      <c r="H8" s="259"/>
      <c r="I8" s="106">
        <v>4</v>
      </c>
      <c r="J8" s="108">
        <v>57472103</v>
      </c>
      <c r="K8" s="108">
        <v>47244966</v>
      </c>
    </row>
    <row r="9" spans="1:11" ht="12.75">
      <c r="A9" s="258" t="s">
        <v>300</v>
      </c>
      <c r="B9" s="259"/>
      <c r="C9" s="259"/>
      <c r="D9" s="259"/>
      <c r="E9" s="259"/>
      <c r="F9" s="259"/>
      <c r="G9" s="259"/>
      <c r="H9" s="259"/>
      <c r="I9" s="106">
        <v>5</v>
      </c>
      <c r="J9" s="108">
        <v>14017299</v>
      </c>
      <c r="K9" s="108">
        <v>8091238</v>
      </c>
    </row>
    <row r="10" spans="1:11" ht="12.75">
      <c r="A10" s="258" t="s">
        <v>301</v>
      </c>
      <c r="B10" s="259"/>
      <c r="C10" s="259"/>
      <c r="D10" s="259"/>
      <c r="E10" s="259"/>
      <c r="F10" s="259"/>
      <c r="G10" s="259"/>
      <c r="H10" s="259"/>
      <c r="I10" s="106">
        <v>6</v>
      </c>
      <c r="J10" s="108">
        <v>0</v>
      </c>
      <c r="K10" s="108">
        <v>0</v>
      </c>
    </row>
    <row r="11" spans="1:11" ht="12.75">
      <c r="A11" s="258" t="s">
        <v>302</v>
      </c>
      <c r="B11" s="259"/>
      <c r="C11" s="259"/>
      <c r="D11" s="259"/>
      <c r="E11" s="259"/>
      <c r="F11" s="259"/>
      <c r="G11" s="259"/>
      <c r="H11" s="259"/>
      <c r="I11" s="106">
        <v>7</v>
      </c>
      <c r="J11" s="108">
        <v>0</v>
      </c>
      <c r="K11" s="108">
        <v>0</v>
      </c>
    </row>
    <row r="12" spans="1:11" ht="12.75">
      <c r="A12" s="258" t="s">
        <v>303</v>
      </c>
      <c r="B12" s="259"/>
      <c r="C12" s="259"/>
      <c r="D12" s="259"/>
      <c r="E12" s="259"/>
      <c r="F12" s="259"/>
      <c r="G12" s="259"/>
      <c r="H12" s="259"/>
      <c r="I12" s="106">
        <v>8</v>
      </c>
      <c r="J12" s="108">
        <v>-19274863</v>
      </c>
      <c r="K12" s="108">
        <v>-16051617</v>
      </c>
    </row>
    <row r="13" spans="1:11" ht="12.75">
      <c r="A13" s="258" t="s">
        <v>304</v>
      </c>
      <c r="B13" s="259"/>
      <c r="C13" s="259"/>
      <c r="D13" s="259"/>
      <c r="E13" s="259"/>
      <c r="F13" s="259"/>
      <c r="G13" s="259"/>
      <c r="H13" s="259"/>
      <c r="I13" s="106">
        <v>9</v>
      </c>
      <c r="J13" s="108">
        <v>0</v>
      </c>
      <c r="K13" s="108">
        <v>0</v>
      </c>
    </row>
    <row r="14" spans="1:11" ht="12.75">
      <c r="A14" s="265" t="s">
        <v>305</v>
      </c>
      <c r="B14" s="266"/>
      <c r="C14" s="266"/>
      <c r="D14" s="266"/>
      <c r="E14" s="266"/>
      <c r="F14" s="266"/>
      <c r="G14" s="266"/>
      <c r="H14" s="266"/>
      <c r="I14" s="106">
        <v>10</v>
      </c>
      <c r="J14" s="109">
        <f>SUM(J5:J13)</f>
        <v>615851917</v>
      </c>
      <c r="K14" s="109">
        <f>SUM(K5:K13)</f>
        <v>602988691</v>
      </c>
    </row>
    <row r="15" spans="1:11" ht="12.75">
      <c r="A15" s="258" t="s">
        <v>306</v>
      </c>
      <c r="B15" s="259"/>
      <c r="C15" s="259"/>
      <c r="D15" s="259"/>
      <c r="E15" s="259"/>
      <c r="F15" s="259"/>
      <c r="G15" s="259"/>
      <c r="H15" s="259"/>
      <c r="I15" s="106">
        <v>11</v>
      </c>
      <c r="J15" s="108">
        <v>0</v>
      </c>
      <c r="K15" s="108">
        <v>0</v>
      </c>
    </row>
    <row r="16" spans="1:11" ht="12.75">
      <c r="A16" s="258" t="s">
        <v>307</v>
      </c>
      <c r="B16" s="259"/>
      <c r="C16" s="259"/>
      <c r="D16" s="259"/>
      <c r="E16" s="259"/>
      <c r="F16" s="259"/>
      <c r="G16" s="259"/>
      <c r="H16" s="259"/>
      <c r="I16" s="106">
        <v>12</v>
      </c>
      <c r="J16" s="108">
        <v>0</v>
      </c>
      <c r="K16" s="108">
        <v>0</v>
      </c>
    </row>
    <row r="17" spans="1:11" ht="12.75">
      <c r="A17" s="258" t="s">
        <v>308</v>
      </c>
      <c r="B17" s="259"/>
      <c r="C17" s="259"/>
      <c r="D17" s="259"/>
      <c r="E17" s="259"/>
      <c r="F17" s="259"/>
      <c r="G17" s="259"/>
      <c r="H17" s="259"/>
      <c r="I17" s="106">
        <v>13</v>
      </c>
      <c r="J17" s="108">
        <v>0</v>
      </c>
      <c r="K17" s="108">
        <v>0</v>
      </c>
    </row>
    <row r="18" spans="1:11" ht="12.75">
      <c r="A18" s="258" t="s">
        <v>309</v>
      </c>
      <c r="B18" s="259"/>
      <c r="C18" s="259"/>
      <c r="D18" s="259"/>
      <c r="E18" s="259"/>
      <c r="F18" s="259"/>
      <c r="G18" s="259"/>
      <c r="H18" s="259"/>
      <c r="I18" s="106">
        <v>14</v>
      </c>
      <c r="J18" s="108">
        <v>0</v>
      </c>
      <c r="K18" s="108">
        <v>0</v>
      </c>
    </row>
    <row r="19" spans="1:11" ht="12.75">
      <c r="A19" s="258" t="s">
        <v>310</v>
      </c>
      <c r="B19" s="259"/>
      <c r="C19" s="259"/>
      <c r="D19" s="259"/>
      <c r="E19" s="259"/>
      <c r="F19" s="259"/>
      <c r="G19" s="259"/>
      <c r="H19" s="259"/>
      <c r="I19" s="106">
        <v>15</v>
      </c>
      <c r="J19" s="108">
        <v>0</v>
      </c>
      <c r="K19" s="108">
        <v>0</v>
      </c>
    </row>
    <row r="20" spans="1:11" ht="12.75">
      <c r="A20" s="258" t="s">
        <v>311</v>
      </c>
      <c r="B20" s="259"/>
      <c r="C20" s="259"/>
      <c r="D20" s="259"/>
      <c r="E20" s="259"/>
      <c r="F20" s="259"/>
      <c r="G20" s="259"/>
      <c r="H20" s="259"/>
      <c r="I20" s="106">
        <v>16</v>
      </c>
      <c r="J20" s="108">
        <v>0</v>
      </c>
      <c r="K20" s="108">
        <v>0</v>
      </c>
    </row>
    <row r="21" spans="1:11" ht="12.75">
      <c r="A21" s="265" t="s">
        <v>312</v>
      </c>
      <c r="B21" s="266"/>
      <c r="C21" s="266"/>
      <c r="D21" s="266"/>
      <c r="E21" s="266"/>
      <c r="F21" s="266"/>
      <c r="G21" s="266"/>
      <c r="H21" s="266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313</v>
      </c>
      <c r="B23" s="268"/>
      <c r="C23" s="268"/>
      <c r="D23" s="268"/>
      <c r="E23" s="268"/>
      <c r="F23" s="268"/>
      <c r="G23" s="268"/>
      <c r="H23" s="268"/>
      <c r="I23" s="111">
        <v>18</v>
      </c>
      <c r="J23" s="107"/>
      <c r="K23" s="107"/>
    </row>
    <row r="24" spans="1:11" ht="23.25" customHeight="1">
      <c r="A24" s="269" t="s">
        <v>314</v>
      </c>
      <c r="B24" s="270"/>
      <c r="C24" s="270"/>
      <c r="D24" s="270"/>
      <c r="E24" s="270"/>
      <c r="F24" s="270"/>
      <c r="G24" s="270"/>
      <c r="H24" s="270"/>
      <c r="I24" s="112">
        <v>19</v>
      </c>
      <c r="J24" s="110"/>
      <c r="K24" s="110"/>
    </row>
    <row r="25" spans="1:11" ht="30" customHeight="1">
      <c r="A25" s="271" t="s">
        <v>315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5511811023622047" right="0.35433070866141736" top="0.5905511811023623" bottom="0.5905511811023623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tliktar</cp:lastModifiedBy>
  <cp:lastPrinted>2013-04-11T07:59:14Z</cp:lastPrinted>
  <dcterms:created xsi:type="dcterms:W3CDTF">2008-10-17T11:51:54Z</dcterms:created>
  <dcterms:modified xsi:type="dcterms:W3CDTF">2013-04-24T07:39:21Z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