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dragicevic\Documents\hanfa\2019\"/>
    </mc:Choice>
  </mc:AlternateContent>
  <bookViews>
    <workbookView xWindow="0" yWindow="0" windowWidth="28800" windowHeight="1456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I47" i="21"/>
  <c r="I34" i="21"/>
  <c r="I55" i="20"/>
  <c r="I24" i="20"/>
  <c r="I27" i="20" s="1"/>
  <c r="K60" i="19"/>
  <c r="K14" i="19"/>
  <c r="K61" i="19" s="1"/>
  <c r="J60" i="19"/>
  <c r="I14" i="19"/>
  <c r="I61" i="19" s="1"/>
  <c r="I63"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K62" i="19"/>
  <c r="K66" i="19" s="1"/>
  <c r="K63" i="19"/>
  <c r="J63" i="19"/>
  <c r="I64" i="19"/>
  <c r="I62" i="19"/>
  <c r="H64" i="19"/>
  <c r="I72" i="18"/>
  <c r="H62" i="19"/>
  <c r="H68" i="19" s="1"/>
  <c r="H63" i="19"/>
  <c r="J62" i="19"/>
  <c r="J66" i="19" s="1"/>
  <c r="J64" i="19"/>
  <c r="H66" i="19" l="1"/>
  <c r="K68" i="19"/>
  <c r="K67" i="19"/>
  <c r="I67" i="19"/>
  <c r="I66" i="19"/>
  <c r="I68" i="19"/>
  <c r="H67"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<sst xmlns="http://schemas.openxmlformats.org/spreadsheetml/2006/main" count="517" uniqueCount="453">
  <si>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</si>
  <si>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</si>
  <si>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</si>
  <si>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</si>
  <si>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</si>
  <si>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</si>
  <si>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</si>
  <si>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</si>
  <si>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</si>
  <si>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</si>
  <si>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</si>
  <si>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</si>
  <si>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</si>
  <si>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</si>
  <si>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</si>
  <si>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</si>
  <si>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</si>
  <si>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</si>
  <si>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</si>
  <si>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</si>
  <si>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</si>
  <si>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</si>
  <si>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</si>
  <si>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</si>
  <si>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</si>
  <si>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</si>
  <si>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</si>
  <si>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</si>
  <si>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</si>
  <si>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</si>
  <si>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</si>
  <si>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</si>
  <si>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</si>
  <si>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</si>
  <si>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</si>
  <si>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</si>
  <si>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</si>
  <si>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</si>
  <si>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</si>
  <si>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</si>
  <si>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</si>
  <si>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</si>
  <si>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</si>
  <si>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</si>
  <si>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</si>
  <si>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</si>
  <si>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</si>
  <si>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</si>
  <si>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</si>
  <si>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</si>
  <si>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</si>
  <si>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</si>
  <si>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</si>
  <si>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</si>
  <si>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</si>
  <si>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</si>
  <si>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</si>
  <si>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</si>
  <si>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</si>
  <si>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</si>
  <si>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</si>
  <si>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</si>
  <si>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</si>
  <si>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</si>
  <si>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</si>
  <si>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</si>
  <si>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</si>
  <si>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</si>
  <si>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</si>
  <si>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</si>
  <si>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</si>
  <si>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</si>
  <si>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</si>
  <si>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</si>
  <si>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</si>
  <si>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</si>
  <si>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</si>
  <si>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</si>
  <si>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</si>
  <si>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</si>
  <si>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</si>
  <si>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</si>
  <si>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</si>
  <si>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</si>
  <si>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</si>
  <si>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</si>
  <si>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</si>
  <si>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</si>
  <si>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</si>
  <si>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</si>
  <si>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</si>
  <si>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</si>
  <si>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</si>
  <si>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</si>
  <si>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</si>
  <si>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</si>
  <si>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</si>
  <si>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</si>
  <si>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</si>
  <si>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</si>
  <si>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</si>
  <si>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</si>
  <si>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</si>
  <si>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</si>
  <si>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</si>
  <si>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</si>
  <si>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</si>
  <si>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</si>
  <si>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</si>
  <si>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</si>
  <si>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</si>
  <si>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</si>
  <si>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</si>
  <si>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</si>
  <si>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</si>
  <si>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</si>
  <si>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</si>
  <si>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</si>
  <si>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</si>
  <si>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</si>
  <si>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</si>
  <si>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</si>
  <si>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</si>
  <si>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</si>
  <si>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</si>
  <si>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</si>
  <si>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</si>
  <si>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</si>
  <si>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</si>
  <si>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</si>
  <si>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</si>
  <si>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</si>
  <si>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</si>
  <si>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</si>
  <si>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</si>
  <si>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</si>
  <si>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</si>
  <si>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</si>
  <si>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</si>
  <si>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</si>
  <si>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</si>
  <si>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</si>
  <si>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</si>
  <si>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</si>
  <si>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</si>
  <si>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</si>
  <si>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</si>
  <si>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</si>
  <si>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</si>
  <si>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</si>
  <si>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</si>
  <si>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</si>
  <si>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</si>
  <si>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</si>
  <si>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</si>
  <si>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</si>
  <si>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</si>
  <si>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</si>
  <si>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</si>
  <si>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</si>
  <si>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</si>
  <si>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</si>
  <si>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</si>
  <si>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</si>
  <si>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</si>
  <si>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</si>
  <si>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</si>
  <si>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</si>
  <si>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</si>
  <si>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</si>
  <si>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</si>
  <si>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</si>
  <si>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</si>
  <si>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</si>
  <si>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</si>
  <si>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</si>
  <si>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</si>
  <si>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</si>
  <si>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</si>
  <si>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</si>
  <si>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</si>
  <si>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</si>
  <si>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</si>
  <si>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</si>
  <si>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</si>
  <si>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</si>
  <si>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</si>
  <si>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</si>
  <si>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</si>
  <si>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</si>
  <si>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</si>
  <si>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</si>
  <si>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</si>
  <si>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</si>
  <si>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</si>
  <si>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</si>
  <si>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</si>
  <si>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</si>
  <si>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</si>
  <si>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</si>
  <si>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</si>
  <si>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</si>
  <si>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</si>
  <si>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</si>
  <si>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</si>
  <si>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</si>
  <si>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</si>
  <si>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</si>
  <si>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</si>
  <si>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</si>
  <si>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</si>
  <si>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</si>
  <si>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</si>
  <si>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</si>
  <si>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</si>
  <si>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</si>
  <si>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</si>
  <si>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</si>
  <si>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</si>
  <si>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</si>
  <si>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</si>
  <si>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</si>
  <si>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</si>
  <si>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</si>
  <si>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</si>
  <si>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</si>
  <si>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</si>
  <si>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</si>
  <si>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</si>
  <si>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</si>
  <si>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</si>
  <si>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</si>
  <si>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</si>
  <si>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</si>
  <si>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</si>
  <si>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</si>
  <si>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</si>
  <si>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</si>
  <si>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</si>
  <si>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</si>
  <si>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</si>
  <si>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</si>
  <si>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</si>
  <si>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</si>
  <si>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</si>
  <si>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</si>
  <si>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</si>
  <si>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</si>
  <si>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</si>
  <si>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</si>
  <si>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</si>
  <si>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</si>
  <si>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</si>
  <si>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</si>
  <si>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</si>
  <si>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</si>
  <si>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</si>
  <si>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</si>
  <si>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</si>
  <si>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</si>
  <si>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</si>
  <si>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</si>
  <si>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</si>
  <si>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</si>
  <si>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</si>
  <si>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</si>
  <si>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</si>
  <si>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</si>
  <si>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</si>
  <si>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</si>
  <si>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</si>
  <si>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</si>
  <si>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</si>
  <si>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</si>
  <si>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</si>
  <si>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</si>
  <si>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</si>
  <si>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</si>
  <si>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</si>
  <si>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</si>
  <si>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</si>
  <si>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</si>
  <si>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</si>
  <si>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</si>
  <si>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</si>
  <si>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</si>
  <si>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</si>
  <si>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</si>
  <si>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</si>
  <si>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</si>
  <si>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</si>
  <si>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</si>
  <si>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</si>
  <si>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</si>
  <si>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</si>
  <si>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</si>
  <si>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</si>
  <si>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</si>
  <si>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</si>
  <si>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</si>
  <si>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</si>
  <si>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</si>
  <si>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</si>
  <si>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</si>
  <si>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</si>
  <si>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</si>
  <si>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</si>
  <si>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</si>
  <si>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</si>
  <si>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</si>
  <si>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</si>
  <si>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</si>
  <si>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</si>
  <si>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</si>
  <si>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</si>
  <si>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</si>
  <si>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</si>
  <si>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</si>
  <si>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</si>
  <si>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</si>
  <si>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</si>
  <si>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</si>
  <si>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</si>
  <si>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</si>
  <si>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</si>
  <si>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</si>
  <si>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</si>
  <si>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</si>
  <si>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</si>
  <si>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</si>
  <si>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</si>
  <si>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</si>
  <si>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</si>
  <si>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</si>
  <si>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</si>
  <si>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</si>
  <si>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</si>
  <si>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</si>
  <si>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</si>
  <si>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</si>
  <si>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</si>
  <si>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</si>
  <si>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</si>
  <si>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</si>
  <si>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</si>
  <si>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</si>
  <si>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</si>
  <si>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</si>
  <si>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</si>
  <si>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</si>
  <si>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</si>
  <si>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</si>
  <si>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</si>
  <si>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</si>
  <si>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</si>
  <si>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</si>
  <si>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</si>
  <si>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</si>
  <si>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</si>
  <si>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</si>
  <si>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</si>
  <si>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</si>
  <si>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</si>
  <si>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</si>
  <si>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</si>
  <si>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</si>
  <si>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</si>
  <si>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</si>
  <si>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</si>
  <si>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</si>
  <si>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</si>
  <si>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</si>
  <si>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</si>
  <si>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</si>
  <si>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</si>
  <si>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</si>
  <si>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</si>
  <si>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</si>
  <si>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</si>
  <si>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</si>
  <si>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</si>
  <si>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</si>
  <si>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</si>
  <si>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</si>
  <si>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</si>
  <si>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</si>
  <si>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</si>
  <si>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</si>
  <si>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</si>
  <si>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</si>
  <si>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</si>
  <si>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</si>
  <si>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</si>
  <si>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</si>
  <si>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</si>
  <si>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</si>
  <si>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</si>
  <si>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</si>
  <si>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</si>
  <si>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</si>
  <si>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</si>
  <si>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</si>
  <si>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</si>
  <si>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</si>
  <si>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</si>
  <si>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</si>
  <si>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</si>
  <si>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</si>
  <si>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</si>
  <si>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</si>
  <si>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</si>
  <si>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</si>
  <si>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</si>
  <si>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</si>
  <si>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</si>
  <si>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</si>
  <si>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</si>
  <si>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</si>
  <si>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</si>
  <si>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</si>
  <si>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</si>
  <si>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</si>
  <si>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</si>
  <si>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</si>
  <si>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</si>
  <si>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</si>
  <si>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</si>
  <si>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</si>
  <si>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</si>
  <si>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</si>
  <si>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</si>
  <si>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</si>
  <si>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</si>
  <si>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</si>
  <si>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03026264</t>
  </si>
  <si>
    <t>HR</t>
  </si>
  <si>
    <t>070020360</t>
  </si>
  <si>
    <t>21031321242</t>
  </si>
  <si>
    <t>747800G0XAW5J6OWN253</t>
  </si>
  <si>
    <t>1312</t>
  </si>
  <si>
    <t>KOKA PERADARSKO PREHRAMBENA INDUSTRIJA DIONIČKO DRUŠTVO</t>
  </si>
  <si>
    <t>VARAŽDIN</t>
  </si>
  <si>
    <t>BIŠKUPEČKA ULICA 58</t>
  </si>
  <si>
    <t>tajnica@koka.hr</t>
  </si>
  <si>
    <t>www.cekin.org</t>
  </si>
  <si>
    <t>Obveznik: 21031321242; KOKA PERADARSKO PREHRAMBENA INDUSTRIJA DIONIČKO DRUŠTVO</t>
  </si>
  <si>
    <t>Dragičević Marija</t>
  </si>
  <si>
    <t>042-399-746</t>
  </si>
  <si>
    <t>marija.dragicevic@koka.hr</t>
  </si>
  <si>
    <t xml:space="preserve">stanje na dan 31.12.2019 </t>
  </si>
  <si>
    <t>u razdoblju01.01.2019 do 31.12.2019</t>
  </si>
  <si>
    <t>u razdoblju 01.01.2019. do 31.12.2019.</t>
  </si>
  <si>
    <t xml:space="preserve">BILJEŠKE UZ FINANCIJSKE IZVJEŠTAJE - TFI
(sastavljaju se za tromjesečna izvještajna razdoblja)
Naziv izdavatelja:   KOKA PERADARSKO PREHRAMBENA INDUSTRIJA DIONIČKO DRUŠTVO
OIB:   21021231342
Izvještajno razdoblje: 01.01.-31.12.2019.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</si>
</sst>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B19" zoomScaleNormal="100" workbookViewId="0">
      <selection activeCell="R46" sqref="R46"/>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v>43830</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434</v>
      </c>
      <c r="D11" s="164"/>
      <c r="E11" s="91"/>
      <c r="F11" s="129" t="s">
        <v>417</v>
      </c>
      <c r="G11" s="167"/>
      <c r="H11" s="145" t="s">
        <v>435</v>
      </c>
      <c r="I11" s="146"/>
      <c r="J11" s="92"/>
    </row>
    <row r="12" spans="1:20" ht="14.45"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437</v>
      </c>
      <c r="D15" s="164"/>
      <c r="E15" s="168"/>
      <c r="F15" s="159"/>
      <c r="G15" s="97" t="s">
        <v>418</v>
      </c>
      <c r="H15" s="145" t="s">
        <v>438</v>
      </c>
      <c r="I15" s="146"/>
      <c r="J15" s="98"/>
    </row>
    <row r="16" spans="1:20" ht="10.9" customHeight="1">
      <c r="A16" s="91"/>
      <c r="B16" s="95"/>
      <c r="C16" s="94"/>
      <c r="D16" s="94"/>
      <c r="E16" s="135"/>
      <c r="F16" s="135"/>
      <c r="G16" s="135"/>
      <c r="H16" s="135"/>
      <c r="I16" s="94"/>
      <c r="J16" s="96"/>
    </row>
    <row r="17" spans="1:10" ht="22.9" customHeight="1">
      <c r="A17" s="99"/>
      <c r="B17" s="97" t="s">
        <v>419</v>
      </c>
      <c r="C17" s="163" t="s">
        <v>439</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440</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42000</v>
      </c>
      <c r="D21" s="146"/>
      <c r="E21" s="135"/>
      <c r="F21" s="135"/>
      <c r="G21" s="136" t="s">
        <v>441</v>
      </c>
      <c r="H21" s="137"/>
      <c r="I21" s="137"/>
      <c r="J21" s="138"/>
    </row>
    <row r="22" spans="1:10">
      <c r="A22" s="93"/>
      <c r="B22" s="94"/>
      <c r="C22" s="94"/>
      <c r="D22" s="94"/>
      <c r="E22" s="135"/>
      <c r="F22" s="135"/>
      <c r="G22" s="135"/>
      <c r="H22" s="135"/>
      <c r="I22" s="94"/>
      <c r="J22" s="96"/>
    </row>
    <row r="23" spans="1:10">
      <c r="A23" s="157" t="s">
        <v>397</v>
      </c>
      <c r="B23" s="158"/>
      <c r="C23" s="136" t="s">
        <v>442</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443</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444</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1590</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t="s">
        <v>427</v>
      </c>
      <c r="D50" s="146"/>
      <c r="E50" s="147" t="s">
        <v>428</v>
      </c>
      <c r="F50" s="148"/>
      <c r="G50" s="136"/>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446</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447</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448</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8" zoomScale="110" zoomScaleNormal="100" zoomScaleSheetLayoutView="110" workbookViewId="0">
      <selection activeCell="I113" sqref="I113"/>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449</v>
      </c>
      <c r="B2" s="196"/>
      <c r="C2" s="196"/>
      <c r="D2" s="196"/>
      <c r="E2" s="196"/>
      <c r="F2" s="196"/>
      <c r="G2" s="196"/>
      <c r="H2" s="196"/>
      <c r="I2" s="196"/>
    </row>
    <row r="3" spans="1:9">
      <c r="A3" s="197" t="s">
        <v>355</v>
      </c>
      <c r="B3" s="198"/>
      <c r="C3" s="198"/>
      <c r="D3" s="198"/>
      <c r="E3" s="198"/>
      <c r="F3" s="198"/>
      <c r="G3" s="198"/>
      <c r="H3" s="198"/>
      <c r="I3" s="198"/>
    </row>
    <row r="4" spans="1:9">
      <c r="A4" s="199" t="s">
        <v>445</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375624348</v>
      </c>
      <c r="I9" s="34">
        <f>I10+I17+I27+I38+I43</f>
        <v>348086802</v>
      </c>
    </row>
    <row r="10" spans="1:9" ht="12.75" customHeight="1">
      <c r="A10" s="190" t="s">
        <v>5</v>
      </c>
      <c r="B10" s="190"/>
      <c r="C10" s="190"/>
      <c r="D10" s="190"/>
      <c r="E10" s="190"/>
      <c r="F10" s="190"/>
      <c r="G10" s="16">
        <v>3</v>
      </c>
      <c r="H10" s="34">
        <f>H11+H12+H13+H14+H15+H16</f>
        <v>0</v>
      </c>
      <c r="I10" s="34">
        <f>I11+I12+I13+I14+I15+I16</f>
        <v>200952</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200952</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328149401</v>
      </c>
      <c r="I17" s="34">
        <f>I18+I19+I20+I21+I22+I23+I24+I25+I26</f>
        <v>310547199</v>
      </c>
    </row>
    <row r="18" spans="1:9" ht="12.75" customHeight="1">
      <c r="A18" s="186" t="s">
        <v>13</v>
      </c>
      <c r="B18" s="186"/>
      <c r="C18" s="186"/>
      <c r="D18" s="186"/>
      <c r="E18" s="186"/>
      <c r="F18" s="186"/>
      <c r="G18" s="15">
        <v>11</v>
      </c>
      <c r="H18" s="33">
        <v>146417936</v>
      </c>
      <c r="I18" s="33">
        <v>147940362</v>
      </c>
    </row>
    <row r="19" spans="1:9" ht="12.75" customHeight="1">
      <c r="A19" s="186" t="s">
        <v>14</v>
      </c>
      <c r="B19" s="186"/>
      <c r="C19" s="186"/>
      <c r="D19" s="186"/>
      <c r="E19" s="186"/>
      <c r="F19" s="186"/>
      <c r="G19" s="15">
        <v>12</v>
      </c>
      <c r="H19" s="33">
        <v>106088575</v>
      </c>
      <c r="I19" s="33">
        <v>96892609</v>
      </c>
    </row>
    <row r="20" spans="1:9" ht="12.75" customHeight="1">
      <c r="A20" s="186" t="s">
        <v>15</v>
      </c>
      <c r="B20" s="186"/>
      <c r="C20" s="186"/>
      <c r="D20" s="186"/>
      <c r="E20" s="186"/>
      <c r="F20" s="186"/>
      <c r="G20" s="15">
        <v>13</v>
      </c>
      <c r="H20" s="33">
        <v>46611980</v>
      </c>
      <c r="I20" s="33">
        <v>40322910</v>
      </c>
    </row>
    <row r="21" spans="1:9" ht="12.75" customHeight="1">
      <c r="A21" s="186" t="s">
        <v>16</v>
      </c>
      <c r="B21" s="186"/>
      <c r="C21" s="186"/>
      <c r="D21" s="186"/>
      <c r="E21" s="186"/>
      <c r="F21" s="186"/>
      <c r="G21" s="15">
        <v>14</v>
      </c>
      <c r="H21" s="33">
        <v>5170825</v>
      </c>
      <c r="I21" s="33">
        <v>3983990</v>
      </c>
    </row>
    <row r="22" spans="1:9" ht="12.75" customHeight="1">
      <c r="A22" s="186" t="s">
        <v>17</v>
      </c>
      <c r="B22" s="186"/>
      <c r="C22" s="186"/>
      <c r="D22" s="186"/>
      <c r="E22" s="186"/>
      <c r="F22" s="186"/>
      <c r="G22" s="15">
        <v>15</v>
      </c>
      <c r="H22" s="33">
        <v>9438202</v>
      </c>
      <c r="I22" s="33">
        <v>11562087</v>
      </c>
    </row>
    <row r="23" spans="1:9" ht="12.75" customHeight="1">
      <c r="A23" s="186" t="s">
        <v>18</v>
      </c>
      <c r="B23" s="186"/>
      <c r="C23" s="186"/>
      <c r="D23" s="186"/>
      <c r="E23" s="186"/>
      <c r="F23" s="186"/>
      <c r="G23" s="15">
        <v>16</v>
      </c>
      <c r="H23" s="33">
        <v>830218</v>
      </c>
      <c r="I23" s="33">
        <v>730218</v>
      </c>
    </row>
    <row r="24" spans="1:9" ht="12.75" customHeight="1">
      <c r="A24" s="186" t="s">
        <v>19</v>
      </c>
      <c r="B24" s="186"/>
      <c r="C24" s="186"/>
      <c r="D24" s="186"/>
      <c r="E24" s="186"/>
      <c r="F24" s="186"/>
      <c r="G24" s="15">
        <v>17</v>
      </c>
      <c r="H24" s="33">
        <v>13576464</v>
      </c>
      <c r="I24" s="33">
        <v>9099822</v>
      </c>
    </row>
    <row r="25" spans="1:9" ht="12.75" customHeight="1">
      <c r="A25" s="186" t="s">
        <v>20</v>
      </c>
      <c r="B25" s="186"/>
      <c r="C25" s="186"/>
      <c r="D25" s="186"/>
      <c r="E25" s="186"/>
      <c r="F25" s="186"/>
      <c r="G25" s="15">
        <v>18</v>
      </c>
      <c r="H25" s="33">
        <v>15201</v>
      </c>
      <c r="I25" s="33">
        <v>15201</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45138006</v>
      </c>
      <c r="I27" s="34">
        <f>SUM(I28:I37)</f>
        <v>35138006</v>
      </c>
    </row>
    <row r="28" spans="1:9" ht="12.75" customHeight="1">
      <c r="A28" s="186" t="s">
        <v>23</v>
      </c>
      <c r="B28" s="186"/>
      <c r="C28" s="186"/>
      <c r="D28" s="186"/>
      <c r="E28" s="186"/>
      <c r="F28" s="186"/>
      <c r="G28" s="15">
        <v>21</v>
      </c>
      <c r="H28" s="33">
        <v>19663</v>
      </c>
      <c r="I28" s="33">
        <v>19663</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45000000</v>
      </c>
      <c r="I30" s="33">
        <v>35000000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118343</v>
      </c>
      <c r="I35" s="33">
        <v>118343</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2336941</v>
      </c>
      <c r="I38" s="34">
        <f>I39+I40+I41+I42</f>
        <v>2200645</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2336941</v>
      </c>
      <c r="I42" s="33">
        <v>2200645</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692086365</v>
      </c>
      <c r="I44" s="34">
        <f>I45+I53+I60+I70</f>
        <v>754272768</v>
      </c>
    </row>
    <row r="45" spans="1:9" ht="12.75" customHeight="1">
      <c r="A45" s="190" t="s">
        <v>39</v>
      </c>
      <c r="B45" s="190"/>
      <c r="C45" s="190"/>
      <c r="D45" s="190"/>
      <c r="E45" s="190"/>
      <c r="F45" s="190"/>
      <c r="G45" s="16">
        <v>38</v>
      </c>
      <c r="H45" s="34">
        <f>SUM(H46:H52)</f>
        <v>156500192</v>
      </c>
      <c r="I45" s="34">
        <f>SUM(I46:I52)</f>
        <v>169111144</v>
      </c>
    </row>
    <row r="46" spans="1:9" ht="12.75" customHeight="1">
      <c r="A46" s="186" t="s">
        <v>40</v>
      </c>
      <c r="B46" s="186"/>
      <c r="C46" s="186"/>
      <c r="D46" s="186"/>
      <c r="E46" s="186"/>
      <c r="F46" s="186"/>
      <c r="G46" s="15">
        <v>39</v>
      </c>
      <c r="H46" s="33">
        <v>108857020</v>
      </c>
      <c r="I46" s="33">
        <v>112382600</v>
      </c>
    </row>
    <row r="47" spans="1:9" ht="12.75" customHeight="1">
      <c r="A47" s="186" t="s">
        <v>41</v>
      </c>
      <c r="B47" s="186"/>
      <c r="C47" s="186"/>
      <c r="D47" s="186"/>
      <c r="E47" s="186"/>
      <c r="F47" s="186"/>
      <c r="G47" s="15">
        <v>40</v>
      </c>
      <c r="H47" s="33">
        <v>29956067</v>
      </c>
      <c r="I47" s="33">
        <v>29517019</v>
      </c>
    </row>
    <row r="48" spans="1:9" ht="12.75" customHeight="1">
      <c r="A48" s="186" t="s">
        <v>42</v>
      </c>
      <c r="B48" s="186"/>
      <c r="C48" s="186"/>
      <c r="D48" s="186"/>
      <c r="E48" s="186"/>
      <c r="F48" s="186"/>
      <c r="G48" s="15">
        <v>41</v>
      </c>
      <c r="H48" s="33">
        <v>17687105</v>
      </c>
      <c r="I48" s="33">
        <v>27196713</v>
      </c>
    </row>
    <row r="49" spans="1:9" ht="12.75" customHeight="1">
      <c r="A49" s="186" t="s">
        <v>43</v>
      </c>
      <c r="B49" s="186"/>
      <c r="C49" s="186"/>
      <c r="D49" s="186"/>
      <c r="E49" s="186"/>
      <c r="F49" s="186"/>
      <c r="G49" s="15">
        <v>42</v>
      </c>
      <c r="H49" s="33">
        <v>0</v>
      </c>
      <c r="I49" s="33">
        <v>14812</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433148532</v>
      </c>
      <c r="I53" s="34">
        <f>SUM(I54:I59)</f>
        <v>488809120</v>
      </c>
    </row>
    <row r="54" spans="1:9" ht="12.75" customHeight="1">
      <c r="A54" s="186" t="s">
        <v>48</v>
      </c>
      <c r="B54" s="186"/>
      <c r="C54" s="186"/>
      <c r="D54" s="186"/>
      <c r="E54" s="186"/>
      <c r="F54" s="186"/>
      <c r="G54" s="15">
        <v>47</v>
      </c>
      <c r="H54" s="33">
        <v>409895242</v>
      </c>
      <c r="I54" s="33">
        <v>464278655</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19962678</v>
      </c>
      <c r="I56" s="33">
        <v>19532428</v>
      </c>
    </row>
    <row r="57" spans="1:9" ht="12.75" customHeight="1">
      <c r="A57" s="186" t="s">
        <v>51</v>
      </c>
      <c r="B57" s="186"/>
      <c r="C57" s="186"/>
      <c r="D57" s="186"/>
      <c r="E57" s="186"/>
      <c r="F57" s="186"/>
      <c r="G57" s="15">
        <v>50</v>
      </c>
      <c r="H57" s="33">
        <v>289820</v>
      </c>
      <c r="I57" s="33">
        <v>7479</v>
      </c>
    </row>
    <row r="58" spans="1:9" ht="12.75" customHeight="1">
      <c r="A58" s="186" t="s">
        <v>52</v>
      </c>
      <c r="B58" s="186"/>
      <c r="C58" s="186"/>
      <c r="D58" s="186"/>
      <c r="E58" s="186"/>
      <c r="F58" s="186"/>
      <c r="G58" s="15">
        <v>51</v>
      </c>
      <c r="H58" s="33">
        <v>3000792</v>
      </c>
      <c r="I58" s="33">
        <v>4990558</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87362803</v>
      </c>
      <c r="I60" s="34">
        <f>SUM(I61:I69)</f>
        <v>63811535</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46325000</v>
      </c>
      <c r="I63" s="33">
        <v>48758200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41037803</v>
      </c>
      <c r="I68" s="33">
        <v>15053335</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15074838</v>
      </c>
      <c r="I70" s="33">
        <v>32540969</v>
      </c>
    </row>
    <row r="71" spans="1:9" ht="12.75" customHeight="1">
      <c r="A71" s="187" t="s">
        <v>58</v>
      </c>
      <c r="B71" s="187"/>
      <c r="C71" s="187"/>
      <c r="D71" s="187"/>
      <c r="E71" s="187"/>
      <c r="F71" s="187"/>
      <c r="G71" s="15">
        <v>64</v>
      </c>
      <c r="H71" s="33">
        <v>1768876</v>
      </c>
      <c r="I71" s="33">
        <v>1932328</v>
      </c>
    </row>
    <row r="72" spans="1:9" ht="12.75" customHeight="1">
      <c r="A72" s="188" t="s">
        <v>383</v>
      </c>
      <c r="B72" s="188"/>
      <c r="C72" s="188"/>
      <c r="D72" s="188"/>
      <c r="E72" s="188"/>
      <c r="F72" s="188"/>
      <c r="G72" s="16">
        <v>65</v>
      </c>
      <c r="H72" s="34">
        <f>H8+H9+H44+H71</f>
        <v>1069479589</v>
      </c>
      <c r="I72" s="34">
        <f>I8+I9+I44+I71</f>
        <v>1104291898</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579163717</v>
      </c>
      <c r="I75" s="34">
        <f>I76+I77+I78+I84+I85+I89+I92+I95</f>
        <v>598140170</v>
      </c>
    </row>
    <row r="76" spans="1:9" ht="12.75" customHeight="1">
      <c r="A76" s="186" t="s">
        <v>61</v>
      </c>
      <c r="B76" s="186"/>
      <c r="C76" s="186"/>
      <c r="D76" s="186"/>
      <c r="E76" s="186"/>
      <c r="F76" s="186"/>
      <c r="G76" s="15">
        <v>68</v>
      </c>
      <c r="H76" s="33">
        <v>180644000</v>
      </c>
      <c r="I76" s="33">
        <v>180644000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81242224</v>
      </c>
      <c r="I78" s="34">
        <f>SUM(I79:I83)</f>
        <v>81194520</v>
      </c>
    </row>
    <row r="79" spans="1:9" ht="12.75" customHeight="1">
      <c r="A79" s="186" t="s">
        <v>64</v>
      </c>
      <c r="B79" s="186"/>
      <c r="C79" s="186"/>
      <c r="D79" s="186"/>
      <c r="E79" s="186"/>
      <c r="F79" s="186"/>
      <c r="G79" s="15">
        <v>71</v>
      </c>
      <c r="H79" s="33">
        <v>9032200</v>
      </c>
      <c r="I79" s="33">
        <v>9032200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72210024</v>
      </c>
      <c r="I83" s="33">
        <v>72162320</v>
      </c>
    </row>
    <row r="84" spans="1:9" ht="12.75" customHeight="1">
      <c r="A84" s="189" t="s">
        <v>69</v>
      </c>
      <c r="B84" s="189"/>
      <c r="C84" s="189"/>
      <c r="D84" s="189"/>
      <c r="E84" s="189"/>
      <c r="F84" s="189"/>
      <c r="G84" s="119">
        <v>76</v>
      </c>
      <c r="H84" s="120">
        <v>1890118</v>
      </c>
      <c r="I84" s="120">
        <v>1170475</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308626698</v>
      </c>
      <c r="I89" s="34">
        <f>I90-I91</f>
        <v>315387375</v>
      </c>
    </row>
    <row r="90" spans="1:9" ht="12.75" customHeight="1">
      <c r="A90" s="186" t="s">
        <v>75</v>
      </c>
      <c r="B90" s="186"/>
      <c r="C90" s="186"/>
      <c r="D90" s="186"/>
      <c r="E90" s="186"/>
      <c r="F90" s="186"/>
      <c r="G90" s="15">
        <v>82</v>
      </c>
      <c r="H90" s="33">
        <v>308626698</v>
      </c>
      <c r="I90" s="33">
        <v>315387375</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6760677</v>
      </c>
      <c r="I92" s="34">
        <f>I93-I94</f>
        <v>19743800</v>
      </c>
    </row>
    <row r="93" spans="1:9" ht="12.75" customHeight="1">
      <c r="A93" s="186" t="s">
        <v>78</v>
      </c>
      <c r="B93" s="186"/>
      <c r="C93" s="186"/>
      <c r="D93" s="186"/>
      <c r="E93" s="186"/>
      <c r="F93" s="186"/>
      <c r="G93" s="15">
        <v>85</v>
      </c>
      <c r="H93" s="33">
        <v>6760677</v>
      </c>
      <c r="I93" s="33">
        <v>19743800</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80085708</v>
      </c>
      <c r="I103" s="34">
        <f>SUM(I104:I114)</f>
        <v>46464838</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78622629</v>
      </c>
      <c r="I109" s="33">
        <v>45090351</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1463079</v>
      </c>
      <c r="I113" s="33">
        <v>1374487</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410230164</v>
      </c>
      <c r="I115" s="34">
        <f>SUM(I116:I129)</f>
        <v>459686890</v>
      </c>
    </row>
    <row r="116" spans="1:9" ht="12.75" customHeight="1">
      <c r="A116" s="186" t="s">
        <v>87</v>
      </c>
      <c r="B116" s="186"/>
      <c r="C116" s="186"/>
      <c r="D116" s="186"/>
      <c r="E116" s="186"/>
      <c r="F116" s="186"/>
      <c r="G116" s="15">
        <v>108</v>
      </c>
      <c r="H116" s="33">
        <v>2871574</v>
      </c>
      <c r="I116" s="33">
        <v>39997924</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166809019</v>
      </c>
      <c r="I121" s="33">
        <v>178696623</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168435123</v>
      </c>
      <c r="I123" s="33">
        <v>168995434</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8200410</v>
      </c>
      <c r="I125" s="33">
        <v>8349530</v>
      </c>
    </row>
    <row r="126" spans="1:9">
      <c r="A126" s="186" t="s">
        <v>99</v>
      </c>
      <c r="B126" s="186"/>
      <c r="C126" s="186"/>
      <c r="D126" s="186"/>
      <c r="E126" s="186"/>
      <c r="F126" s="186"/>
      <c r="G126" s="15">
        <v>118</v>
      </c>
      <c r="H126" s="33">
        <v>7124484</v>
      </c>
      <c r="I126" s="33">
        <v>6420723</v>
      </c>
    </row>
    <row r="127" spans="1:9">
      <c r="A127" s="186" t="s">
        <v>100</v>
      </c>
      <c r="B127" s="186"/>
      <c r="C127" s="186"/>
      <c r="D127" s="186"/>
      <c r="E127" s="186"/>
      <c r="F127" s="186"/>
      <c r="G127" s="15">
        <v>119</v>
      </c>
      <c r="H127" s="33">
        <v>52591437</v>
      </c>
      <c r="I127" s="33">
        <v>52591437</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4198117</v>
      </c>
      <c r="I129" s="33">
        <v>4635219</v>
      </c>
    </row>
    <row r="130" spans="1:9" ht="22.15" customHeight="1">
      <c r="A130" s="187" t="s">
        <v>103</v>
      </c>
      <c r="B130" s="187"/>
      <c r="C130" s="187"/>
      <c r="D130" s="187"/>
      <c r="E130" s="187"/>
      <c r="F130" s="187"/>
      <c r="G130" s="15">
        <v>122</v>
      </c>
      <c r="H130" s="33">
        <v>0</v>
      </c>
      <c r="I130" s="33">
        <v>0</v>
      </c>
    </row>
    <row r="131" spans="1:9">
      <c r="A131" s="188" t="s">
        <v>388</v>
      </c>
      <c r="B131" s="188"/>
      <c r="C131" s="188"/>
      <c r="D131" s="188"/>
      <c r="E131" s="188"/>
      <c r="F131" s="188"/>
      <c r="G131" s="16">
        <v>123</v>
      </c>
      <c r="H131" s="34">
        <f>H75+H96+H103+H115+H130</f>
        <v>1069479589</v>
      </c>
      <c r="I131" s="34">
        <f>I75+I96+I103+I115+I130</f>
        <v>1104291898</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24" sqref="J2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450</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445</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1288359099</v>
      </c>
      <c r="I8" s="37">
        <f>SUM(I9:I13)</f>
        <v>300670143</v>
      </c>
      <c r="J8" s="37">
        <f>SUM(J9:J13)</f>
        <v>1310097003</v>
      </c>
      <c r="K8" s="37">
        <f>SUM(K9:K13)</f>
        <v>310190828</v>
      </c>
    </row>
    <row r="9" spans="1:11">
      <c r="A9" s="186" t="s">
        <v>121</v>
      </c>
      <c r="B9" s="186"/>
      <c r="C9" s="186"/>
      <c r="D9" s="186"/>
      <c r="E9" s="186"/>
      <c r="F9" s="186"/>
      <c r="G9" s="15">
        <v>126</v>
      </c>
      <c r="H9" s="33">
        <v>1075663782</v>
      </c>
      <c r="I9" s="33">
        <v>247838699</v>
      </c>
      <c r="J9" s="33">
        <v>1106500364</v>
      </c>
      <c r="K9" s="33">
        <v>261721845</v>
      </c>
    </row>
    <row r="10" spans="1:11">
      <c r="A10" s="186" t="s">
        <v>122</v>
      </c>
      <c r="B10" s="186"/>
      <c r="C10" s="186"/>
      <c r="D10" s="186"/>
      <c r="E10" s="186"/>
      <c r="F10" s="186"/>
      <c r="G10" s="15">
        <v>127</v>
      </c>
      <c r="H10" s="33">
        <v>206599563</v>
      </c>
      <c r="I10" s="33">
        <v>51651715</v>
      </c>
      <c r="J10" s="33">
        <v>196126694</v>
      </c>
      <c r="K10" s="33">
        <v>45802896</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361079</v>
      </c>
      <c r="I12" s="33">
        <v>204654</v>
      </c>
      <c r="J12" s="33">
        <v>106812</v>
      </c>
      <c r="K12" s="33">
        <v>26807</v>
      </c>
    </row>
    <row r="13" spans="1:11">
      <c r="A13" s="186" t="s">
        <v>125</v>
      </c>
      <c r="B13" s="186"/>
      <c r="C13" s="186"/>
      <c r="D13" s="186"/>
      <c r="E13" s="186"/>
      <c r="F13" s="186"/>
      <c r="G13" s="15">
        <v>130</v>
      </c>
      <c r="H13" s="33">
        <v>5734675</v>
      </c>
      <c r="I13" s="33">
        <v>975075</v>
      </c>
      <c r="J13" s="33">
        <v>7363133</v>
      </c>
      <c r="K13" s="33">
        <v>2639280</v>
      </c>
    </row>
    <row r="14" spans="1:11">
      <c r="A14" s="214" t="s">
        <v>126</v>
      </c>
      <c r="B14" s="214"/>
      <c r="C14" s="214"/>
      <c r="D14" s="214"/>
      <c r="E14" s="214"/>
      <c r="F14" s="214"/>
      <c r="G14" s="20">
        <v>131</v>
      </c>
      <c r="H14" s="37">
        <f>H15+H16+H20+H24+H25+H26+H29+H36</f>
        <v>1273871795</v>
      </c>
      <c r="I14" s="37">
        <f>I15+I16+I20+I24+I25+I26+I29+I36</f>
        <v>296294702</v>
      </c>
      <c r="J14" s="37">
        <f>J15+J16+J20+J24+J25+J26+J29+J36</f>
        <v>1278860910</v>
      </c>
      <c r="K14" s="37">
        <f>K15+K16+K20+K24+K25+K26+K29+K36</f>
        <v>300984506</v>
      </c>
    </row>
    <row r="15" spans="1:11">
      <c r="A15" s="186" t="s">
        <v>108</v>
      </c>
      <c r="B15" s="186"/>
      <c r="C15" s="186"/>
      <c r="D15" s="186"/>
      <c r="E15" s="186"/>
      <c r="F15" s="186"/>
      <c r="G15" s="15">
        <v>132</v>
      </c>
      <c r="H15" s="33">
        <v>17983851</v>
      </c>
      <c r="I15" s="33">
        <v>8317478</v>
      </c>
      <c r="J15" s="33">
        <v>-9030318</v>
      </c>
      <c r="K15" s="33">
        <v>-5955033</v>
      </c>
    </row>
    <row r="16" spans="1:11">
      <c r="A16" s="215" t="s">
        <v>127</v>
      </c>
      <c r="B16" s="215"/>
      <c r="C16" s="215"/>
      <c r="D16" s="215"/>
      <c r="E16" s="215"/>
      <c r="F16" s="215"/>
      <c r="G16" s="20">
        <v>133</v>
      </c>
      <c r="H16" s="37">
        <f>SUM(H17:H19)</f>
        <v>979788956</v>
      </c>
      <c r="I16" s="37">
        <f>SUM(I17:I19)</f>
        <v>221972795</v>
      </c>
      <c r="J16" s="37">
        <f>SUM(J17:J19)</f>
        <v>974535646</v>
      </c>
      <c r="K16" s="37">
        <f>SUM(K17:K19)</f>
        <v>221393914</v>
      </c>
    </row>
    <row r="17" spans="1:11">
      <c r="A17" s="216" t="s">
        <v>128</v>
      </c>
      <c r="B17" s="216"/>
      <c r="C17" s="216"/>
      <c r="D17" s="216"/>
      <c r="E17" s="216"/>
      <c r="F17" s="216"/>
      <c r="G17" s="15">
        <v>134</v>
      </c>
      <c r="H17" s="33">
        <v>813929490</v>
      </c>
      <c r="I17" s="33">
        <v>180020736</v>
      </c>
      <c r="J17" s="33">
        <v>794294136</v>
      </c>
      <c r="K17" s="33">
        <v>178075298</v>
      </c>
    </row>
    <row r="18" spans="1:11">
      <c r="A18" s="216" t="s">
        <v>129</v>
      </c>
      <c r="B18" s="216"/>
      <c r="C18" s="216"/>
      <c r="D18" s="216"/>
      <c r="E18" s="216"/>
      <c r="F18" s="216"/>
      <c r="G18" s="15">
        <v>135</v>
      </c>
      <c r="H18" s="33">
        <v>14722386</v>
      </c>
      <c r="I18" s="33">
        <v>5326574</v>
      </c>
      <c r="J18" s="33">
        <v>21564386</v>
      </c>
      <c r="K18" s="33">
        <v>6331234</v>
      </c>
    </row>
    <row r="19" spans="1:11">
      <c r="A19" s="216" t="s">
        <v>130</v>
      </c>
      <c r="B19" s="216"/>
      <c r="C19" s="216"/>
      <c r="D19" s="216"/>
      <c r="E19" s="216"/>
      <c r="F19" s="216"/>
      <c r="G19" s="15">
        <v>136</v>
      </c>
      <c r="H19" s="33">
        <v>151137080</v>
      </c>
      <c r="I19" s="33">
        <v>36625485</v>
      </c>
      <c r="J19" s="33">
        <v>158677124</v>
      </c>
      <c r="K19" s="33">
        <v>36987382</v>
      </c>
    </row>
    <row r="20" spans="1:11">
      <c r="A20" s="215" t="s">
        <v>131</v>
      </c>
      <c r="B20" s="215"/>
      <c r="C20" s="215"/>
      <c r="D20" s="215"/>
      <c r="E20" s="215"/>
      <c r="F20" s="215"/>
      <c r="G20" s="20">
        <v>137</v>
      </c>
      <c r="H20" s="37">
        <f>SUM(H21:H23)</f>
        <v>129770898</v>
      </c>
      <c r="I20" s="37">
        <f>SUM(I21:I23)</f>
        <v>31725963</v>
      </c>
      <c r="J20" s="37">
        <f>SUM(J21:J23)</f>
        <v>131537573</v>
      </c>
      <c r="K20" s="37">
        <f>SUM(K21:K23)</f>
        <v>31684360</v>
      </c>
    </row>
    <row r="21" spans="1:11">
      <c r="A21" s="216" t="s">
        <v>109</v>
      </c>
      <c r="B21" s="216"/>
      <c r="C21" s="216"/>
      <c r="D21" s="216"/>
      <c r="E21" s="216"/>
      <c r="F21" s="216"/>
      <c r="G21" s="15">
        <v>138</v>
      </c>
      <c r="H21" s="33">
        <v>84840141</v>
      </c>
      <c r="I21" s="33">
        <v>20774374</v>
      </c>
      <c r="J21" s="33">
        <v>85678276</v>
      </c>
      <c r="K21" s="33">
        <v>20852981</v>
      </c>
    </row>
    <row r="22" spans="1:11">
      <c r="A22" s="216" t="s">
        <v>110</v>
      </c>
      <c r="B22" s="216"/>
      <c r="C22" s="216"/>
      <c r="D22" s="216"/>
      <c r="E22" s="216"/>
      <c r="F22" s="216"/>
      <c r="G22" s="15">
        <v>139</v>
      </c>
      <c r="H22" s="33">
        <v>27551524</v>
      </c>
      <c r="I22" s="33">
        <v>6677555</v>
      </c>
      <c r="J22" s="33">
        <v>28669344</v>
      </c>
      <c r="K22" s="33">
        <v>6604843</v>
      </c>
    </row>
    <row r="23" spans="1:11">
      <c r="A23" s="216" t="s">
        <v>111</v>
      </c>
      <c r="B23" s="216"/>
      <c r="C23" s="216"/>
      <c r="D23" s="216"/>
      <c r="E23" s="216"/>
      <c r="F23" s="216"/>
      <c r="G23" s="15">
        <v>140</v>
      </c>
      <c r="H23" s="33">
        <v>17379233</v>
      </c>
      <c r="I23" s="33">
        <v>4274034</v>
      </c>
      <c r="J23" s="33">
        <v>17189953</v>
      </c>
      <c r="K23" s="33">
        <v>4226536</v>
      </c>
    </row>
    <row r="24" spans="1:11">
      <c r="A24" s="186" t="s">
        <v>112</v>
      </c>
      <c r="B24" s="186"/>
      <c r="C24" s="186"/>
      <c r="D24" s="186"/>
      <c r="E24" s="186"/>
      <c r="F24" s="186"/>
      <c r="G24" s="15">
        <v>141</v>
      </c>
      <c r="H24" s="33">
        <v>31313210</v>
      </c>
      <c r="I24" s="33">
        <v>7124979</v>
      </c>
      <c r="J24" s="33">
        <v>53526922</v>
      </c>
      <c r="K24" s="33">
        <v>25472499</v>
      </c>
    </row>
    <row r="25" spans="1:11">
      <c r="A25" s="186" t="s">
        <v>113</v>
      </c>
      <c r="B25" s="186"/>
      <c r="C25" s="186"/>
      <c r="D25" s="186"/>
      <c r="E25" s="186"/>
      <c r="F25" s="186"/>
      <c r="G25" s="15">
        <v>142</v>
      </c>
      <c r="H25" s="33">
        <v>24337457</v>
      </c>
      <c r="I25" s="33">
        <v>7868526</v>
      </c>
      <c r="J25" s="33">
        <v>27393722</v>
      </c>
      <c r="K25" s="33">
        <v>10162659</v>
      </c>
    </row>
    <row r="26" spans="1:11">
      <c r="A26" s="215" t="s">
        <v>132</v>
      </c>
      <c r="B26" s="215"/>
      <c r="C26" s="215"/>
      <c r="D26" s="215"/>
      <c r="E26" s="215"/>
      <c r="F26" s="215"/>
      <c r="G26" s="20">
        <v>143</v>
      </c>
      <c r="H26" s="37">
        <f>H27+H28</f>
        <v>331707</v>
      </c>
      <c r="I26" s="37">
        <f>I27+I28</f>
        <v>331707</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331707</v>
      </c>
      <c r="I28" s="33">
        <v>331707</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90345716</v>
      </c>
      <c r="I36" s="33">
        <v>18953254</v>
      </c>
      <c r="J36" s="33">
        <v>100897365</v>
      </c>
      <c r="K36" s="33">
        <v>18226107</v>
      </c>
    </row>
    <row r="37" spans="1:11">
      <c r="A37" s="214" t="s">
        <v>142</v>
      </c>
      <c r="B37" s="214"/>
      <c r="C37" s="214"/>
      <c r="D37" s="214"/>
      <c r="E37" s="214"/>
      <c r="F37" s="214"/>
      <c r="G37" s="20">
        <v>154</v>
      </c>
      <c r="H37" s="37">
        <f>SUM(H38:H47)</f>
        <v>7093581</v>
      </c>
      <c r="I37" s="37">
        <f>SUM(I38:I47)</f>
        <v>3059174</v>
      </c>
      <c r="J37" s="37">
        <f>SUM(J38:J47)</f>
        <v>3996325</v>
      </c>
      <c r="K37" s="37">
        <f>SUM(K38:K47)</f>
        <v>1283495</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3869219</v>
      </c>
      <c r="I40" s="33">
        <v>868010</v>
      </c>
      <c r="J40" s="33">
        <v>2993267</v>
      </c>
      <c r="K40" s="33">
        <v>687281</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119985</v>
      </c>
      <c r="I42" s="33">
        <v>71684</v>
      </c>
      <c r="J42" s="33">
        <v>72844</v>
      </c>
      <c r="K42" s="33">
        <v>44311</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81136</v>
      </c>
      <c r="I44" s="33">
        <v>59761</v>
      </c>
      <c r="J44" s="33">
        <v>104180</v>
      </c>
      <c r="K44" s="33">
        <v>100267</v>
      </c>
    </row>
    <row r="45" spans="1:11">
      <c r="A45" s="186" t="s">
        <v>150</v>
      </c>
      <c r="B45" s="186"/>
      <c r="C45" s="186"/>
      <c r="D45" s="186"/>
      <c r="E45" s="186"/>
      <c r="F45" s="186"/>
      <c r="G45" s="15">
        <v>162</v>
      </c>
      <c r="H45" s="33">
        <v>3023241</v>
      </c>
      <c r="I45" s="33">
        <v>2059719</v>
      </c>
      <c r="J45" s="33">
        <v>826034</v>
      </c>
      <c r="K45" s="33">
        <v>451636</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12953848</v>
      </c>
      <c r="I48" s="37">
        <f>SUM(I49:I55)</f>
        <v>3396677</v>
      </c>
      <c r="J48" s="37">
        <f>SUM(J49:J55)</f>
        <v>11154613</v>
      </c>
      <c r="K48" s="37">
        <f>SUM(K49:K55)</f>
        <v>3914533</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461598</v>
      </c>
      <c r="I50" s="33">
        <v>179745</v>
      </c>
      <c r="J50" s="33">
        <v>112606</v>
      </c>
      <c r="K50" s="33">
        <v>4524</v>
      </c>
    </row>
    <row r="51" spans="1:11">
      <c r="A51" s="210" t="s">
        <v>156</v>
      </c>
      <c r="B51" s="210"/>
      <c r="C51" s="210"/>
      <c r="D51" s="210"/>
      <c r="E51" s="210"/>
      <c r="F51" s="210"/>
      <c r="G51" s="15">
        <v>168</v>
      </c>
      <c r="H51" s="33">
        <v>10670591</v>
      </c>
      <c r="I51" s="33">
        <v>2348687</v>
      </c>
      <c r="J51" s="33">
        <v>9939839</v>
      </c>
      <c r="K51" s="33">
        <v>3276396</v>
      </c>
    </row>
    <row r="52" spans="1:11">
      <c r="A52" s="210" t="s">
        <v>157</v>
      </c>
      <c r="B52" s="210"/>
      <c r="C52" s="210"/>
      <c r="D52" s="210"/>
      <c r="E52" s="210"/>
      <c r="F52" s="210"/>
      <c r="G52" s="15">
        <v>169</v>
      </c>
      <c r="H52" s="33">
        <v>1821659</v>
      </c>
      <c r="I52" s="33">
        <v>868245</v>
      </c>
      <c r="J52" s="33">
        <v>1102168</v>
      </c>
      <c r="K52" s="33">
        <v>633613</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1295452680</v>
      </c>
      <c r="I60" s="37">
        <f t="shared" ref="I60:K60" si="0">I8+I37+I56+I57</f>
        <v>303729317</v>
      </c>
      <c r="J60" s="37">
        <f t="shared" si="0"/>
        <v>1314093328</v>
      </c>
      <c r="K60" s="37">
        <f t="shared" si="0"/>
        <v>311474323</v>
      </c>
    </row>
    <row r="61" spans="1:11">
      <c r="A61" s="214" t="s">
        <v>166</v>
      </c>
      <c r="B61" s="214"/>
      <c r="C61" s="214"/>
      <c r="D61" s="214"/>
      <c r="E61" s="214"/>
      <c r="F61" s="214"/>
      <c r="G61" s="20">
        <v>178</v>
      </c>
      <c r="H61" s="37">
        <f>H14+H48+H58+H59</f>
        <v>1286825643</v>
      </c>
      <c r="I61" s="37">
        <f t="shared" ref="I61:K61" si="1">I14+I48+I58+I59</f>
        <v>299691379</v>
      </c>
      <c r="J61" s="37">
        <f t="shared" si="1"/>
        <v>1290015523</v>
      </c>
      <c r="K61" s="37">
        <f t="shared" si="1"/>
        <v>304899039</v>
      </c>
    </row>
    <row r="62" spans="1:11">
      <c r="A62" s="214" t="s">
        <v>167</v>
      </c>
      <c r="B62" s="214"/>
      <c r="C62" s="214"/>
      <c r="D62" s="214"/>
      <c r="E62" s="214"/>
      <c r="F62" s="214"/>
      <c r="G62" s="20">
        <v>179</v>
      </c>
      <c r="H62" s="37">
        <f>H60-H61</f>
        <v>8627037</v>
      </c>
      <c r="I62" s="37">
        <f t="shared" ref="I62:K62" si="2">I60-I61</f>
        <v>4037938</v>
      </c>
      <c r="J62" s="37">
        <f t="shared" si="2"/>
        <v>24077805</v>
      </c>
      <c r="K62" s="37">
        <f t="shared" si="2"/>
        <v>6575284</v>
      </c>
    </row>
    <row r="63" spans="1:11">
      <c r="A63" s="213" t="s">
        <v>168</v>
      </c>
      <c r="B63" s="213"/>
      <c r="C63" s="213"/>
      <c r="D63" s="213"/>
      <c r="E63" s="213"/>
      <c r="F63" s="213"/>
      <c r="G63" s="20">
        <v>180</v>
      </c>
      <c r="H63" s="37">
        <f>+IF((H60-H61)&gt;0,(H60-H61),0)</f>
        <v>8627037</v>
      </c>
      <c r="I63" s="37">
        <f t="shared" ref="I63:K63" si="3">+IF((I60-I61)&gt;0,(I60-I61),0)</f>
        <v>4037938</v>
      </c>
      <c r="J63" s="37">
        <f t="shared" si="3"/>
        <v>24077805</v>
      </c>
      <c r="K63" s="37">
        <f t="shared" si="3"/>
        <v>6575284</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1866360</v>
      </c>
      <c r="I65" s="33">
        <v>1040322</v>
      </c>
      <c r="J65" s="33">
        <v>4334005</v>
      </c>
      <c r="K65" s="33">
        <v>1183551</v>
      </c>
    </row>
    <row r="66" spans="1:11">
      <c r="A66" s="214" t="s">
        <v>170</v>
      </c>
      <c r="B66" s="214"/>
      <c r="C66" s="214"/>
      <c r="D66" s="214"/>
      <c r="E66" s="214"/>
      <c r="F66" s="214"/>
      <c r="G66" s="20">
        <v>183</v>
      </c>
      <c r="H66" s="37">
        <f>H62-H65</f>
        <v>6760677</v>
      </c>
      <c r="I66" s="37">
        <f t="shared" ref="I66:K66" si="5">I62-I65</f>
        <v>2997616</v>
      </c>
      <c r="J66" s="37">
        <f t="shared" si="5"/>
        <v>19743800</v>
      </c>
      <c r="K66" s="37">
        <f t="shared" si="5"/>
        <v>5391733</v>
      </c>
    </row>
    <row r="67" spans="1:11">
      <c r="A67" s="213" t="s">
        <v>171</v>
      </c>
      <c r="B67" s="213"/>
      <c r="C67" s="213"/>
      <c r="D67" s="213"/>
      <c r="E67" s="213"/>
      <c r="F67" s="213"/>
      <c r="G67" s="20">
        <v>184</v>
      </c>
      <c r="H67" s="37">
        <f>+IF((H62-H65)&gt;0,(H62-H65),0)</f>
        <v>6760677</v>
      </c>
      <c r="I67" s="37">
        <f t="shared" ref="I67:K67" si="6">+IF((I62-I65)&gt;0,(I62-I65),0)</f>
        <v>2997616</v>
      </c>
      <c r="J67" s="37">
        <f t="shared" si="6"/>
        <v>19743800</v>
      </c>
      <c r="K67" s="37">
        <f t="shared" si="6"/>
        <v>5391733</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6760677</v>
      </c>
      <c r="I89" s="40">
        <v>2997616</v>
      </c>
      <c r="J89" s="40">
        <v>19743800</v>
      </c>
      <c r="K89" s="40">
        <v>5391733</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6760677</v>
      </c>
      <c r="I101" s="39">
        <f>I89+I100</f>
        <v>2997616</v>
      </c>
      <c r="J101" s="39">
        <f>J89+J100</f>
        <v>19743800</v>
      </c>
      <c r="K101" s="39">
        <f>K89+K100</f>
        <v>5391733</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24" sqref="M24"/>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451</v>
      </c>
      <c r="B2" s="196"/>
      <c r="C2" s="196"/>
      <c r="D2" s="196"/>
      <c r="E2" s="196"/>
      <c r="F2" s="196"/>
      <c r="G2" s="196"/>
      <c r="H2" s="196"/>
      <c r="I2" s="196"/>
    </row>
    <row r="3" spans="1:9">
      <c r="A3" s="263" t="s">
        <v>355</v>
      </c>
      <c r="B3" s="264"/>
      <c r="C3" s="264"/>
      <c r="D3" s="264"/>
      <c r="E3" s="264"/>
      <c r="F3" s="264"/>
      <c r="G3" s="264"/>
      <c r="H3" s="264"/>
      <c r="I3" s="264"/>
    </row>
    <row r="4" spans="1:9">
      <c r="A4" s="262" t="s">
        <v>445</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8627037</v>
      </c>
      <c r="I8" s="43">
        <v>24077805</v>
      </c>
    </row>
    <row r="9" spans="1:9" ht="12.75" customHeight="1">
      <c r="A9" s="257" t="s">
        <v>211</v>
      </c>
      <c r="B9" s="258"/>
      <c r="C9" s="258"/>
      <c r="D9" s="258"/>
      <c r="E9" s="258"/>
      <c r="F9" s="259"/>
      <c r="G9" s="25">
        <v>2</v>
      </c>
      <c r="H9" s="44">
        <f>H10+H11+H12+H13+H14+H15+H16+H17</f>
        <v>27530931</v>
      </c>
      <c r="I9" s="44">
        <f>I10+I11+I12+I13+I14+I15+I16+I17</f>
        <v>53442560</v>
      </c>
    </row>
    <row r="10" spans="1:9" ht="12.75" customHeight="1">
      <c r="A10" s="254" t="s">
        <v>212</v>
      </c>
      <c r="B10" s="255"/>
      <c r="C10" s="255"/>
      <c r="D10" s="255"/>
      <c r="E10" s="255"/>
      <c r="F10" s="256"/>
      <c r="G10" s="26">
        <v>3</v>
      </c>
      <c r="H10" s="45">
        <v>31313210</v>
      </c>
      <c r="I10" s="45">
        <v>53526922</v>
      </c>
    </row>
    <row r="11" spans="1:9" ht="22.15" customHeight="1">
      <c r="A11" s="254" t="s">
        <v>213</v>
      </c>
      <c r="B11" s="255"/>
      <c r="C11" s="255"/>
      <c r="D11" s="255"/>
      <c r="E11" s="255"/>
      <c r="F11" s="256"/>
      <c r="G11" s="26">
        <v>4</v>
      </c>
      <c r="H11" s="45">
        <v>-156042</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-2132606</v>
      </c>
      <c r="I16" s="45">
        <v>217464</v>
      </c>
    </row>
    <row r="17" spans="1:9" ht="25.15" customHeight="1">
      <c r="A17" s="254" t="s">
        <v>219</v>
      </c>
      <c r="B17" s="255"/>
      <c r="C17" s="255"/>
      <c r="D17" s="255"/>
      <c r="E17" s="255"/>
      <c r="F17" s="256"/>
      <c r="G17" s="26">
        <v>10</v>
      </c>
      <c r="H17" s="45">
        <v>-1493631</v>
      </c>
      <c r="I17" s="45">
        <v>-301826</v>
      </c>
    </row>
    <row r="18" spans="1:9" ht="28.15" customHeight="1">
      <c r="A18" s="233" t="s">
        <v>390</v>
      </c>
      <c r="B18" s="234"/>
      <c r="C18" s="234"/>
      <c r="D18" s="234"/>
      <c r="E18" s="234"/>
      <c r="F18" s="235"/>
      <c r="G18" s="25">
        <v>11</v>
      </c>
      <c r="H18" s="44">
        <f>H8+H9</f>
        <v>36157968</v>
      </c>
      <c r="I18" s="44">
        <f>I8+I9</f>
        <v>77520365</v>
      </c>
    </row>
    <row r="19" spans="1:9" ht="12.75" customHeight="1">
      <c r="A19" s="257" t="s">
        <v>220</v>
      </c>
      <c r="B19" s="258"/>
      <c r="C19" s="258"/>
      <c r="D19" s="258"/>
      <c r="E19" s="258"/>
      <c r="F19" s="259"/>
      <c r="G19" s="25">
        <v>12</v>
      </c>
      <c r="H19" s="44">
        <f>H20+H21+H22+H23</f>
        <v>47884431</v>
      </c>
      <c r="I19" s="44">
        <f>I20+I21+I22+I23</f>
        <v>-26139402</v>
      </c>
    </row>
    <row r="20" spans="1:9" ht="12.75" customHeight="1">
      <c r="A20" s="254" t="s">
        <v>221</v>
      </c>
      <c r="B20" s="255"/>
      <c r="C20" s="255"/>
      <c r="D20" s="255"/>
      <c r="E20" s="255"/>
      <c r="F20" s="256"/>
      <c r="G20" s="26">
        <v>13</v>
      </c>
      <c r="H20" s="45">
        <v>-3343135</v>
      </c>
      <c r="I20" s="45">
        <v>45229585</v>
      </c>
    </row>
    <row r="21" spans="1:9" ht="12.75" customHeight="1">
      <c r="A21" s="254" t="s">
        <v>222</v>
      </c>
      <c r="B21" s="255"/>
      <c r="C21" s="255"/>
      <c r="D21" s="255"/>
      <c r="E21" s="255"/>
      <c r="F21" s="256"/>
      <c r="G21" s="26">
        <v>14</v>
      </c>
      <c r="H21" s="45">
        <v>46326017</v>
      </c>
      <c r="I21" s="45">
        <v>-55660588</v>
      </c>
    </row>
    <row r="22" spans="1:9" ht="12.75" customHeight="1">
      <c r="A22" s="254" t="s">
        <v>223</v>
      </c>
      <c r="B22" s="255"/>
      <c r="C22" s="255"/>
      <c r="D22" s="255"/>
      <c r="E22" s="255"/>
      <c r="F22" s="256"/>
      <c r="G22" s="26">
        <v>15</v>
      </c>
      <c r="H22" s="45">
        <v>8851904</v>
      </c>
      <c r="I22" s="45">
        <v>-12610952</v>
      </c>
    </row>
    <row r="23" spans="1:9" ht="12.75" customHeight="1">
      <c r="A23" s="254" t="s">
        <v>224</v>
      </c>
      <c r="B23" s="255"/>
      <c r="C23" s="255"/>
      <c r="D23" s="255"/>
      <c r="E23" s="255"/>
      <c r="F23" s="256"/>
      <c r="G23" s="26">
        <v>16</v>
      </c>
      <c r="H23" s="45">
        <v>-3950355</v>
      </c>
      <c r="I23" s="45">
        <v>-3097447</v>
      </c>
    </row>
    <row r="24" spans="1:9" ht="12.75" customHeight="1">
      <c r="A24" s="233" t="s">
        <v>225</v>
      </c>
      <c r="B24" s="234"/>
      <c r="C24" s="234"/>
      <c r="D24" s="234"/>
      <c r="E24" s="234"/>
      <c r="F24" s="235"/>
      <c r="G24" s="25">
        <v>17</v>
      </c>
      <c r="H24" s="44">
        <f>H18+H19</f>
        <v>84042399</v>
      </c>
      <c r="I24" s="44">
        <f>I18+I19</f>
        <v>51380963</v>
      </c>
    </row>
    <row r="25" spans="1:9" ht="12.75" customHeight="1">
      <c r="A25" s="245" t="s">
        <v>226</v>
      </c>
      <c r="B25" s="246"/>
      <c r="C25" s="246"/>
      <c r="D25" s="246"/>
      <c r="E25" s="246"/>
      <c r="F25" s="247"/>
      <c r="G25" s="26">
        <v>18</v>
      </c>
      <c r="H25" s="45">
        <v>-10670591</v>
      </c>
      <c r="I25" s="45">
        <v>-9939839</v>
      </c>
    </row>
    <row r="26" spans="1:9" ht="12.75" customHeight="1">
      <c r="A26" s="245" t="s">
        <v>227</v>
      </c>
      <c r="B26" s="246"/>
      <c r="C26" s="246"/>
      <c r="D26" s="246"/>
      <c r="E26" s="246"/>
      <c r="F26" s="247"/>
      <c r="G26" s="26">
        <v>19</v>
      </c>
      <c r="H26" s="45">
        <v>-2965509</v>
      </c>
      <c r="I26" s="45">
        <v>-2309864</v>
      </c>
    </row>
    <row r="27" spans="1:9" ht="25.9" customHeight="1">
      <c r="A27" s="236" t="s">
        <v>228</v>
      </c>
      <c r="B27" s="237"/>
      <c r="C27" s="237"/>
      <c r="D27" s="237"/>
      <c r="E27" s="237"/>
      <c r="F27" s="238"/>
      <c r="G27" s="27">
        <v>20</v>
      </c>
      <c r="H27" s="46">
        <f>H24+H25+H26</f>
        <v>70406299</v>
      </c>
      <c r="I27" s="46">
        <f>I24+I25+I26</f>
        <v>39131260</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1412960</v>
      </c>
      <c r="I29" s="47">
        <v>7210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3950355</v>
      </c>
      <c r="I31" s="48">
        <v>3097447</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96356273</v>
      </c>
      <c r="I33" s="48">
        <v>100839601</v>
      </c>
    </row>
    <row r="34" spans="1:9" ht="12.75" customHeight="1">
      <c r="A34" s="245" t="s">
        <v>235</v>
      </c>
      <c r="B34" s="246"/>
      <c r="C34" s="246"/>
      <c r="D34" s="246"/>
      <c r="E34" s="246"/>
      <c r="F34" s="247"/>
      <c r="G34" s="26">
        <v>26</v>
      </c>
      <c r="H34" s="48">
        <v>92873</v>
      </c>
      <c r="I34" s="48">
        <v>136296</v>
      </c>
    </row>
    <row r="35" spans="1:9" ht="26.45" customHeight="1">
      <c r="A35" s="233" t="s">
        <v>236</v>
      </c>
      <c r="B35" s="234"/>
      <c r="C35" s="234"/>
      <c r="D35" s="234"/>
      <c r="E35" s="234"/>
      <c r="F35" s="235"/>
      <c r="G35" s="25">
        <v>27</v>
      </c>
      <c r="H35" s="49">
        <f>H29+H30+H31+H32+H33+H34</f>
        <v>101812461</v>
      </c>
      <c r="I35" s="49">
        <f>I29+I30+I31+I32+I33+I34</f>
        <v>104080554</v>
      </c>
    </row>
    <row r="36" spans="1:9" ht="22.9" customHeight="1">
      <c r="A36" s="245" t="s">
        <v>237</v>
      </c>
      <c r="B36" s="246"/>
      <c r="C36" s="246"/>
      <c r="D36" s="246"/>
      <c r="E36" s="246"/>
      <c r="F36" s="247"/>
      <c r="G36" s="26">
        <v>28</v>
      </c>
      <c r="H36" s="48">
        <v>-30169029</v>
      </c>
      <c r="I36" s="48">
        <v>-36761855</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-72726439</v>
      </c>
      <c r="I38" s="48">
        <v>-78802220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-102895468</v>
      </c>
      <c r="I41" s="49">
        <f>I36+I37+I38+I39+I40</f>
        <v>-115564075</v>
      </c>
    </row>
    <row r="42" spans="1:9" ht="29.45" customHeight="1">
      <c r="A42" s="236" t="s">
        <v>243</v>
      </c>
      <c r="B42" s="237"/>
      <c r="C42" s="237"/>
      <c r="D42" s="237"/>
      <c r="E42" s="237"/>
      <c r="F42" s="238"/>
      <c r="G42" s="27">
        <v>34</v>
      </c>
      <c r="H42" s="50">
        <f>H35+H41</f>
        <v>-1083007</v>
      </c>
      <c r="I42" s="50">
        <f>I35+I41</f>
        <v>-11483521</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49872469</v>
      </c>
      <c r="I46" s="48">
        <v>54205749</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49872469</v>
      </c>
      <c r="I48" s="49">
        <f>I44+I45+I46+I47</f>
        <v>54205749</v>
      </c>
    </row>
    <row r="49" spans="1:9" ht="24.6" customHeight="1">
      <c r="A49" s="245" t="s">
        <v>389</v>
      </c>
      <c r="B49" s="246"/>
      <c r="C49" s="246"/>
      <c r="D49" s="246"/>
      <c r="E49" s="246"/>
      <c r="F49" s="247"/>
      <c r="G49" s="26">
        <v>40</v>
      </c>
      <c r="H49" s="48">
        <v>-108785138</v>
      </c>
      <c r="I49" s="48">
        <v>-65709425</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-100645</v>
      </c>
      <c r="I51" s="48">
        <v>-103227</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-60368</v>
      </c>
      <c r="I53" s="48">
        <v>-88592</v>
      </c>
    </row>
    <row r="54" spans="1:9" ht="30.6" customHeight="1">
      <c r="A54" s="233" t="s">
        <v>254</v>
      </c>
      <c r="B54" s="234"/>
      <c r="C54" s="234"/>
      <c r="D54" s="234"/>
      <c r="E54" s="234"/>
      <c r="F54" s="235"/>
      <c r="G54" s="25">
        <v>45</v>
      </c>
      <c r="H54" s="49">
        <f>H49+H50+H51+H52+H53</f>
        <v>-108946151</v>
      </c>
      <c r="I54" s="49">
        <f>I49+I50+I51+I52+I53</f>
        <v>-65901244</v>
      </c>
    </row>
    <row r="55" spans="1:9" ht="29.45" customHeight="1">
      <c r="A55" s="248" t="s">
        <v>255</v>
      </c>
      <c r="B55" s="249"/>
      <c r="C55" s="249"/>
      <c r="D55" s="249"/>
      <c r="E55" s="249"/>
      <c r="F55" s="250"/>
      <c r="G55" s="25">
        <v>46</v>
      </c>
      <c r="H55" s="49">
        <f>H48+H54</f>
        <v>-59073682</v>
      </c>
      <c r="I55" s="49">
        <f>I48+I54</f>
        <v>-11695495</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10249610</v>
      </c>
      <c r="I57" s="49">
        <f>I27+I42+I55+I56</f>
        <v>15952244</v>
      </c>
    </row>
    <row r="58" spans="1:9">
      <c r="A58" s="251" t="s">
        <v>258</v>
      </c>
      <c r="B58" s="252"/>
      <c r="C58" s="252"/>
      <c r="D58" s="252"/>
      <c r="E58" s="252"/>
      <c r="F58" s="253"/>
      <c r="G58" s="26">
        <v>49</v>
      </c>
      <c r="H58" s="48">
        <v>6339115</v>
      </c>
      <c r="I58" s="48">
        <v>16588725</v>
      </c>
    </row>
    <row r="59" spans="1:9" ht="31.15" customHeight="1">
      <c r="A59" s="236" t="s">
        <v>259</v>
      </c>
      <c r="B59" s="237"/>
      <c r="C59" s="237"/>
      <c r="D59" s="237"/>
      <c r="E59" s="237"/>
      <c r="F59" s="238"/>
      <c r="G59" s="27">
        <v>50</v>
      </c>
      <c r="H59" s="50">
        <f>H57+H58</f>
        <v>16588725</v>
      </c>
      <c r="I59" s="50">
        <f>I57+I58</f>
        <v>32540969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Q44" sqref="Q44"/>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8" zoomScale="80" zoomScaleNormal="100" zoomScaleSheetLayoutView="80" workbookViewId="0">
      <selection activeCell="X42" sqref="X42"/>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43830</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180644000</v>
      </c>
      <c r="I7" s="65">
        <v>0</v>
      </c>
      <c r="J7" s="65">
        <v>9032200</v>
      </c>
      <c r="K7" s="65">
        <v>0</v>
      </c>
      <c r="L7" s="65">
        <v>0</v>
      </c>
      <c r="M7" s="65">
        <v>0</v>
      </c>
      <c r="N7" s="65">
        <v>72242530</v>
      </c>
      <c r="O7" s="65">
        <v>2609761</v>
      </c>
      <c r="P7" s="65">
        <v>0</v>
      </c>
      <c r="Q7" s="65">
        <v>0</v>
      </c>
      <c r="R7" s="65">
        <v>0</v>
      </c>
      <c r="S7" s="65">
        <v>300783300</v>
      </c>
      <c r="T7" s="65">
        <v>7843398</v>
      </c>
      <c r="U7" s="66">
        <f>H7+I7+J7+K7-L7+M7+N7+O7+P7+Q7+R7+S7+T7</f>
        <v>573155189</v>
      </c>
      <c r="V7" s="65">
        <v>0</v>
      </c>
      <c r="W7" s="66">
        <f>U7+V7</f>
        <v>573155189</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180644000</v>
      </c>
      <c r="I10" s="66">
        <f t="shared" ref="I10:W10" si="2">I7+I8+I9</f>
        <v>0</v>
      </c>
      <c r="J10" s="66">
        <f t="shared" si="2"/>
        <v>9032200</v>
      </c>
      <c r="K10" s="66">
        <f>K7+K8+K9</f>
        <v>0</v>
      </c>
      <c r="L10" s="66">
        <f t="shared" si="2"/>
        <v>0</v>
      </c>
      <c r="M10" s="66">
        <f t="shared" si="2"/>
        <v>0</v>
      </c>
      <c r="N10" s="66">
        <f t="shared" si="2"/>
        <v>72242530</v>
      </c>
      <c r="O10" s="66">
        <f t="shared" si="2"/>
        <v>2609761</v>
      </c>
      <c r="P10" s="66">
        <f t="shared" si="2"/>
        <v>0</v>
      </c>
      <c r="Q10" s="66">
        <f t="shared" si="2"/>
        <v>0</v>
      </c>
      <c r="R10" s="66">
        <f t="shared" si="2"/>
        <v>0</v>
      </c>
      <c r="S10" s="66">
        <f t="shared" si="2"/>
        <v>300783300</v>
      </c>
      <c r="T10" s="66">
        <f t="shared" si="2"/>
        <v>7843398</v>
      </c>
      <c r="U10" s="66">
        <f t="shared" si="2"/>
        <v>573155189</v>
      </c>
      <c r="V10" s="66">
        <f t="shared" si="2"/>
        <v>0</v>
      </c>
      <c r="W10" s="66">
        <f t="shared" si="2"/>
        <v>573155189</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6760677</v>
      </c>
      <c r="U11" s="66">
        <f>H11+I11+J11+K11-L11+M11+N11+O11+P11+Q11+R11+S11+T11</f>
        <v>6760677</v>
      </c>
      <c r="V11" s="65">
        <v>0</v>
      </c>
      <c r="W11" s="66">
        <f t="shared" ref="W11:W28" si="3">U11+V11</f>
        <v>6760677</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-719643</v>
      </c>
      <c r="P13" s="67">
        <v>0</v>
      </c>
      <c r="Q13" s="67">
        <v>0</v>
      </c>
      <c r="R13" s="67">
        <v>0</v>
      </c>
      <c r="S13" s="65">
        <v>0</v>
      </c>
      <c r="T13" s="65">
        <v>0</v>
      </c>
      <c r="U13" s="66">
        <f t="shared" si="4"/>
        <v>-719643</v>
      </c>
      <c r="V13" s="65">
        <v>0</v>
      </c>
      <c r="W13" s="66">
        <f t="shared" si="3"/>
        <v>-719643</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-32506</v>
      </c>
      <c r="O19" s="65">
        <v>0</v>
      </c>
      <c r="P19" s="65">
        <v>0</v>
      </c>
      <c r="Q19" s="65">
        <v>0</v>
      </c>
      <c r="R19" s="65">
        <v>0</v>
      </c>
      <c r="S19" s="65">
        <v>0</v>
      </c>
      <c r="T19" s="65">
        <v>0</v>
      </c>
      <c r="U19" s="66">
        <f t="shared" si="4"/>
        <v>-32506</v>
      </c>
      <c r="V19" s="65">
        <v>0</v>
      </c>
      <c r="W19" s="66">
        <f t="shared" si="3"/>
        <v>-32506</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7843398</v>
      </c>
      <c r="T27" s="65">
        <v>-7843398</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180644000</v>
      </c>
      <c r="I29" s="68">
        <f t="shared" ref="I29:W29" si="5">SUM(I10:I28)</f>
        <v>0</v>
      </c>
      <c r="J29" s="68">
        <f t="shared" si="5"/>
        <v>9032200</v>
      </c>
      <c r="K29" s="68">
        <f t="shared" si="5"/>
        <v>0</v>
      </c>
      <c r="L29" s="68">
        <f t="shared" si="5"/>
        <v>0</v>
      </c>
      <c r="M29" s="68">
        <f t="shared" si="5"/>
        <v>0</v>
      </c>
      <c r="N29" s="68">
        <f t="shared" si="5"/>
        <v>72210024</v>
      </c>
      <c r="O29" s="68">
        <f t="shared" si="5"/>
        <v>1890118</v>
      </c>
      <c r="P29" s="68">
        <f t="shared" si="5"/>
        <v>0</v>
      </c>
      <c r="Q29" s="68">
        <f t="shared" si="5"/>
        <v>0</v>
      </c>
      <c r="R29" s="68">
        <f t="shared" si="5"/>
        <v>0</v>
      </c>
      <c r="S29" s="68">
        <f t="shared" si="5"/>
        <v>308626698</v>
      </c>
      <c r="T29" s="68">
        <f t="shared" si="5"/>
        <v>6760677</v>
      </c>
      <c r="U29" s="68">
        <f t="shared" si="5"/>
        <v>579163717</v>
      </c>
      <c r="V29" s="68">
        <f t="shared" si="5"/>
        <v>0</v>
      </c>
      <c r="W29" s="68">
        <f t="shared" si="5"/>
        <v>579163717</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-32506</v>
      </c>
      <c r="O31" s="66">
        <f t="shared" si="6"/>
        <v>-719643</v>
      </c>
      <c r="P31" s="66">
        <f t="shared" si="6"/>
        <v>0</v>
      </c>
      <c r="Q31" s="66">
        <f t="shared" si="6"/>
        <v>0</v>
      </c>
      <c r="R31" s="66">
        <f t="shared" si="6"/>
        <v>0</v>
      </c>
      <c r="S31" s="66">
        <f t="shared" si="6"/>
        <v>0</v>
      </c>
      <c r="T31" s="66">
        <f t="shared" si="6"/>
        <v>0</v>
      </c>
      <c r="U31" s="66">
        <f t="shared" si="6"/>
        <v>-752149</v>
      </c>
      <c r="V31" s="66">
        <f t="shared" si="6"/>
        <v>0</v>
      </c>
      <c r="W31" s="66">
        <f t="shared" si="6"/>
        <v>-752149</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-32506</v>
      </c>
      <c r="O32" s="66">
        <f t="shared" si="7"/>
        <v>-719643</v>
      </c>
      <c r="P32" s="66">
        <f t="shared" si="7"/>
        <v>0</v>
      </c>
      <c r="Q32" s="66">
        <f t="shared" si="7"/>
        <v>0</v>
      </c>
      <c r="R32" s="66">
        <f t="shared" si="7"/>
        <v>0</v>
      </c>
      <c r="S32" s="66">
        <f t="shared" si="7"/>
        <v>0</v>
      </c>
      <c r="T32" s="66">
        <f t="shared" si="7"/>
        <v>6760677</v>
      </c>
      <c r="U32" s="66">
        <f t="shared" si="7"/>
        <v>6008528</v>
      </c>
      <c r="V32" s="66">
        <f t="shared" si="7"/>
        <v>0</v>
      </c>
      <c r="W32" s="66">
        <f t="shared" si="7"/>
        <v>6008528</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7843398</v>
      </c>
      <c r="T33" s="68">
        <f t="shared" si="8"/>
        <v>-7843398</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180644000</v>
      </c>
      <c r="I35" s="65">
        <v>0</v>
      </c>
      <c r="J35" s="65">
        <v>9032200</v>
      </c>
      <c r="K35" s="65">
        <v>0</v>
      </c>
      <c r="L35" s="65">
        <v>0</v>
      </c>
      <c r="M35" s="65">
        <v>0</v>
      </c>
      <c r="N35" s="65">
        <v>72210024</v>
      </c>
      <c r="O35" s="65">
        <v>1890118</v>
      </c>
      <c r="P35" s="65">
        <v>0</v>
      </c>
      <c r="Q35" s="65">
        <v>0</v>
      </c>
      <c r="R35" s="65">
        <v>0</v>
      </c>
      <c r="S35" s="65">
        <v>308626698</v>
      </c>
      <c r="T35" s="65">
        <v>6760677</v>
      </c>
      <c r="U35" s="69">
        <f t="shared" ref="U35:U37" si="9">H35+I35+J35+K35-L35+M35+N35+O35+P35+Q35+R35+S35+T35</f>
        <v>579163717</v>
      </c>
      <c r="V35" s="65">
        <v>0</v>
      </c>
      <c r="W35" s="69">
        <f t="shared" ref="W35:W37" si="10">U35+V35</f>
        <v>579163717</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180644000</v>
      </c>
      <c r="I38" s="69">
        <f t="shared" ref="I38:W38" si="11">I35+I36+I37</f>
        <v>0</v>
      </c>
      <c r="J38" s="69">
        <f t="shared" si="11"/>
        <v>9032200</v>
      </c>
      <c r="K38" s="69">
        <f t="shared" si="11"/>
        <v>0</v>
      </c>
      <c r="L38" s="69">
        <f t="shared" si="11"/>
        <v>0</v>
      </c>
      <c r="M38" s="69">
        <f t="shared" si="11"/>
        <v>0</v>
      </c>
      <c r="N38" s="69">
        <f t="shared" si="11"/>
        <v>72210024</v>
      </c>
      <c r="O38" s="69">
        <f t="shared" si="11"/>
        <v>1890118</v>
      </c>
      <c r="P38" s="69">
        <f t="shared" si="11"/>
        <v>0</v>
      </c>
      <c r="Q38" s="69">
        <f t="shared" si="11"/>
        <v>0</v>
      </c>
      <c r="R38" s="69">
        <f t="shared" si="11"/>
        <v>0</v>
      </c>
      <c r="S38" s="69">
        <f t="shared" si="11"/>
        <v>308626698</v>
      </c>
      <c r="T38" s="69">
        <f t="shared" si="11"/>
        <v>6760677</v>
      </c>
      <c r="U38" s="69">
        <f t="shared" si="11"/>
        <v>579163717</v>
      </c>
      <c r="V38" s="69">
        <f t="shared" si="11"/>
        <v>0</v>
      </c>
      <c r="W38" s="69">
        <f t="shared" si="11"/>
        <v>579163717</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19743800</v>
      </c>
      <c r="U39" s="69">
        <f t="shared" ref="U39:U56" si="12">H39+I39+J39+K39-L39+M39+N39+O39+P39+Q39+R39+S39+T39</f>
        <v>19743800</v>
      </c>
      <c r="V39" s="65">
        <v>0</v>
      </c>
      <c r="W39" s="69">
        <f t="shared" ref="W39:W56" si="13">U39+V39</f>
        <v>19743800</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-719643</v>
      </c>
      <c r="P41" s="67">
        <v>0</v>
      </c>
      <c r="Q41" s="67">
        <v>0</v>
      </c>
      <c r="R41" s="67">
        <v>0</v>
      </c>
      <c r="S41" s="65">
        <v>0</v>
      </c>
      <c r="T41" s="65">
        <v>0</v>
      </c>
      <c r="U41" s="69">
        <f t="shared" si="12"/>
        <v>-719643</v>
      </c>
      <c r="V41" s="65">
        <v>0</v>
      </c>
      <c r="W41" s="69">
        <f t="shared" si="13"/>
        <v>-719643</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-47704</v>
      </c>
      <c r="O47" s="65">
        <v>0</v>
      </c>
      <c r="P47" s="65">
        <v>0</v>
      </c>
      <c r="Q47" s="65">
        <v>0</v>
      </c>
      <c r="R47" s="65">
        <v>0</v>
      </c>
      <c r="S47" s="65">
        <v>0</v>
      </c>
      <c r="T47" s="65">
        <v>0</v>
      </c>
      <c r="U47" s="69">
        <f t="shared" si="12"/>
        <v>-47704</v>
      </c>
      <c r="V47" s="65">
        <v>0</v>
      </c>
      <c r="W47" s="69">
        <f t="shared" si="13"/>
        <v>-47704</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6760677</v>
      </c>
      <c r="T55" s="65">
        <v>-6760677</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180644000</v>
      </c>
      <c r="I57" s="70">
        <f t="shared" ref="I57:W57" si="14">SUM(I38:I56)</f>
        <v>0</v>
      </c>
      <c r="J57" s="70">
        <f t="shared" si="14"/>
        <v>9032200</v>
      </c>
      <c r="K57" s="70">
        <f t="shared" si="14"/>
        <v>0</v>
      </c>
      <c r="L57" s="70">
        <f t="shared" si="14"/>
        <v>0</v>
      </c>
      <c r="M57" s="70">
        <f t="shared" si="14"/>
        <v>0</v>
      </c>
      <c r="N57" s="70">
        <f t="shared" si="14"/>
        <v>72162320</v>
      </c>
      <c r="O57" s="70">
        <f t="shared" si="14"/>
        <v>1170475</v>
      </c>
      <c r="P57" s="70">
        <f t="shared" si="14"/>
        <v>0</v>
      </c>
      <c r="Q57" s="70">
        <f t="shared" si="14"/>
        <v>0</v>
      </c>
      <c r="R57" s="70">
        <f t="shared" si="14"/>
        <v>0</v>
      </c>
      <c r="S57" s="70">
        <f t="shared" si="14"/>
        <v>315387375</v>
      </c>
      <c r="T57" s="70">
        <f t="shared" si="14"/>
        <v>19743800</v>
      </c>
      <c r="U57" s="70">
        <f t="shared" si="14"/>
        <v>598140170</v>
      </c>
      <c r="V57" s="70">
        <f t="shared" si="14"/>
        <v>0</v>
      </c>
      <c r="W57" s="70">
        <f t="shared" si="14"/>
        <v>598140170</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-47704</v>
      </c>
      <c r="O59" s="69">
        <f t="shared" si="15"/>
        <v>-719643</v>
      </c>
      <c r="P59" s="69">
        <f t="shared" si="15"/>
        <v>0</v>
      </c>
      <c r="Q59" s="69">
        <f t="shared" si="15"/>
        <v>0</v>
      </c>
      <c r="R59" s="69">
        <f t="shared" si="15"/>
        <v>0</v>
      </c>
      <c r="S59" s="69">
        <f t="shared" si="15"/>
        <v>0</v>
      </c>
      <c r="T59" s="69">
        <f t="shared" si="15"/>
        <v>0</v>
      </c>
      <c r="U59" s="69">
        <f t="shared" si="15"/>
        <v>-767347</v>
      </c>
      <c r="V59" s="69">
        <f t="shared" si="15"/>
        <v>0</v>
      </c>
      <c r="W59" s="69">
        <f t="shared" si="15"/>
        <v>-767347</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-47704</v>
      </c>
      <c r="O60" s="69">
        <f t="shared" si="16"/>
        <v>-719643</v>
      </c>
      <c r="P60" s="69">
        <f t="shared" si="16"/>
        <v>0</v>
      </c>
      <c r="Q60" s="69">
        <f t="shared" si="16"/>
        <v>0</v>
      </c>
      <c r="R60" s="69">
        <f t="shared" si="16"/>
        <v>0</v>
      </c>
      <c r="S60" s="69">
        <f t="shared" si="16"/>
        <v>0</v>
      </c>
      <c r="T60" s="69">
        <f t="shared" si="16"/>
        <v>19743800</v>
      </c>
      <c r="U60" s="69">
        <f t="shared" si="16"/>
        <v>18976453</v>
      </c>
      <c r="V60" s="69">
        <f t="shared" si="16"/>
        <v>0</v>
      </c>
      <c r="W60" s="69">
        <f t="shared" si="16"/>
        <v>18976453</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6760677</v>
      </c>
      <c r="T61" s="70">
        <f t="shared" si="17"/>
        <v>-6760677</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Q38" sqref="Q38"/>
    </sheetView>
  </sheetViews>
  <sheetFormatPr defaultRowHeight="12.75"/>
  <sheetData>
    <row r="1" spans="1:9">
      <c r="A1" s="314" t="s">
        <v>452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term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Dragičević</cp:lastModifiedBy>
  <cp:lastPrinted>2020-02-28T11:20:57Z</cp:lastPrinted>
  <dcterms:created xsi:type="dcterms:W3CDTF">2008-10-17T11:51:54Z</dcterms:created>
  <dcterms:modified xsi:type="dcterms:W3CDTF">2020-02-28T12:19:01Z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