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20628" windowHeight="9288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<sst xmlns="http://schemas.openxmlformats.org/spreadsheetml/2006/main" count="396" uniqueCount="346">
  <si>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</si>
  <si>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</si>
  <si>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</si>
  <si>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</si>
  <si>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</si>
  <si>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</si>
  <si>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</si>
  <si>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</si>
  <si>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</si>
  <si>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</si>
  <si>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</si>
  <si>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</si>
  <si>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</si>
  <si>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</si>
  <si>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</si>
  <si>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</si>
  <si>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</si>
  <si>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</si>
  <si>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</si>
  <si>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</si>
  <si>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</si>
  <si>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</si>
  <si>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</si>
  <si>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</si>
  <si>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</si>
  <si>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</si>
  <si>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</si>
  <si>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</si>
  <si>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</si>
  <si>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</si>
  <si>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</si>
  <si>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</si>
  <si>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</si>
  <si>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</si>
  <si>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</si>
  <si>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</si>
  <si>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</si>
  <si>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</si>
  <si>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</si>
  <si>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</si>
  <si>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</si>
  <si>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</si>
  <si>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</si>
  <si>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</si>
  <si>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</si>
  <si>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</si>
  <si>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</si>
  <si>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</si>
  <si>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</si>
  <si>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</si>
  <si>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</si>
  <si>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</si>
  <si>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</si>
  <si>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</si>
  <si>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</si>
  <si>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</si>
  <si>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</si>
  <si>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</si>
  <si>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</si>
  <si>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</si>
  <si>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</si>
  <si>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</si>
  <si>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</si>
  <si>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</si>
  <si>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</si>
  <si>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</si>
  <si>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</si>
  <si>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</si>
  <si>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</si>
  <si>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</si>
  <si>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</si>
  <si>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</si>
  <si>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</si>
  <si>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</si>
  <si>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</si>
  <si>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</si>
  <si>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</si>
  <si>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</si>
  <si>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</si>
  <si>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</si>
  <si>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</si>
  <si>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</si>
  <si>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</si>
  <si>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</si>
  <si>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</si>
  <si>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</si>
  <si>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</si>
  <si>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</si>
  <si>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</si>
  <si>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</si>
  <si>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</si>
  <si>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</si>
  <si>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</si>
  <si>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</si>
  <si>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</si>
  <si>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</si>
  <si>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</si>
  <si>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</si>
  <si>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</si>
  <si>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</si>
  <si>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</si>
  <si>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</si>
  <si>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</si>
  <si>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</si>
  <si>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</si>
  <si>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</si>
  <si>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</si>
  <si>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</si>
  <si>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</si>
  <si>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</si>
  <si>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</si>
  <si>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</si>
  <si>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</si>
  <si>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</si>
  <si>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</si>
  <si>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</si>
  <si>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</si>
  <si>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</si>
  <si>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</si>
  <si>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</si>
  <si>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</si>
  <si>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</si>
  <si>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</si>
  <si>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</si>
  <si>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</si>
  <si>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</si>
  <si>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</si>
  <si>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</si>
  <si>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</si>
  <si>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</si>
  <si>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</si>
  <si>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</si>
  <si>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</si>
  <si>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</si>
  <si>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</si>
  <si>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</si>
  <si>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</si>
  <si>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</si>
  <si>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</si>
  <si>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</si>
  <si>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</si>
  <si>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</si>
  <si>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</si>
  <si>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</si>
  <si>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</si>
  <si>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</si>
  <si>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</si>
  <si>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</si>
  <si>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</si>
  <si>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</si>
  <si>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</si>
  <si>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</si>
  <si>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</si>
  <si>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</si>
  <si>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</si>
  <si>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</si>
  <si>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</si>
  <si>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</si>
  <si>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</si>
  <si>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</si>
  <si>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</si>
  <si>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</si>
  <si>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</si>
  <si>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</si>
  <si>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</si>
  <si>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</si>
  <si>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</si>
  <si>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</si>
  <si>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</si>
  <si>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</si>
  <si>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</si>
  <si>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</si>
  <si>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</si>
  <si>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</si>
  <si>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</si>
  <si>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</si>
  <si>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</si>
  <si>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</si>
  <si>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</si>
  <si>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</si>
  <si>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</si>
  <si>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</si>
  <si>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</si>
  <si>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</si>
  <si>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</si>
  <si>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</si>
  <si>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</si>
  <si>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</si>
  <si>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</si>
  <si>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</si>
  <si>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</si>
  <si>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</si>
  <si>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</si>
  <si>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</si>
  <si>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</si>
  <si>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</si>
  <si>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</si>
  <si>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</si>
  <si>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</si>
  <si>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</si>
  <si>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</si>
  <si>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</si>
  <si>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</si>
  <si>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</si>
  <si>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</si>
  <si>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</si>
  <si>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</si>
  <si>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</si>
  <si>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</si>
  <si>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</si>
  <si>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</si>
  <si>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</si>
  <si>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</si>
  <si>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</si>
  <si>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</si>
  <si>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</si>
  <si>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</si>
  <si>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</si>
  <si>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</si>
  <si>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</si>
  <si>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</si>
  <si>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</si>
  <si>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</si>
  <si>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</si>
  <si>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</si>
  <si>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</si>
  <si>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</si>
  <si>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</si>
  <si>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</si>
  <si>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</si>
  <si>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</si>
  <si>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</si>
  <si>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</si>
  <si>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</si>
  <si>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</si>
  <si>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</si>
  <si>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</si>
  <si>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</si>
  <si>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</si>
  <si>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</si>
  <si>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</si>
  <si>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</si>
  <si>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</si>
  <si>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</si>
  <si>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</si>
  <si>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</si>
  <si>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</si>
  <si>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</si>
  <si>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</si>
  <si>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</si>
  <si>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</si>
  <si>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</si>
  <si>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</si>
  <si>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</si>
  <si>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</si>
  <si>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</si>
  <si>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</si>
  <si>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</si>
  <si>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</si>
  <si>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</si>
  <si>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</si>
  <si>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</si>
  <si>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</si>
  <si>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</si>
  <si>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</si>
  <si>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</si>
  <si>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</si>
  <si>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</si>
  <si>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</si>
  <si>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</si>
  <si>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</si>
  <si>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</si>
  <si>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</si>
  <si>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</si>
  <si>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</si>
  <si>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</si>
  <si>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</si>
  <si>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</si>
  <si>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</si>
  <si>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</si>
  <si>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</si>
  <si>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</si>
  <si>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</si>
  <si>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</si>
  <si>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</si>
  <si>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</si>
  <si>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</si>
  <si>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</si>
  <si>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</si>
  <si>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</si>
  <si>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</si>
  <si>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</si>
  <si>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</si>
  <si>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</si>
  <si>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</si>
  <si>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</si>
  <si>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</si>
  <si>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</si>
  <si>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</si>
  <si>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</si>
  <si>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</si>
  <si>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</si>
  <si>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</si>
  <si>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</si>
  <si>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</si>
  <si>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</si>
  <si>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</si>
  <si>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</si>
  <si>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</si>
  <si>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</si>
  <si>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</si>
  <si>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</si>
  <si>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</si>
  <si>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</si>
  <si>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</si>
  <si>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</si>
  <si>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</si>
  <si>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</si>
  <si>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</si>
  <si>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</si>
  <si>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</si>
  <si>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</si>
  <si>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</si>
  <si>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</si>
  <si>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03038203</t>
  </si>
  <si>
    <t>010000162</t>
  </si>
  <si>
    <t>92803032010</t>
  </si>
  <si>
    <t>KOESTLIN d.d.</t>
  </si>
  <si>
    <t>BJELOVAR</t>
  </si>
  <si>
    <t>Slavonska cesta 2a</t>
  </si>
  <si>
    <t>racunovodstvo@koestlin.hr</t>
  </si>
  <si>
    <t>www.koestlin.hr</t>
  </si>
  <si>
    <t>Bjelovarsko-bilogorska</t>
  </si>
  <si>
    <t>Bjelovar</t>
  </si>
  <si>
    <t>1072</t>
  </si>
  <si>
    <t>NE</t>
  </si>
  <si>
    <t>Čepelja Dora</t>
  </si>
  <si>
    <t>043492242</t>
  </si>
  <si>
    <t>043492205</t>
  </si>
  <si>
    <t>Pajić Krešimir</t>
  </si>
  <si>
    <r>
      <t>Obveznik: _</t>
    </r>
    <r>
      <rPr>
        <b/>
        <u val="single"/>
        <sz val="10"/>
        <rFont val="Arial"/>
        <family val="2"/>
      </rPr>
      <t>Koestlin d.d., Slavonska cesta 2a, Bjelovar_</t>
    </r>
  </si>
  <si>
    <r>
      <t xml:space="preserve">u razdoblju </t>
    </r>
    <r>
      <rPr>
        <b/>
        <u val="single"/>
        <sz val="10"/>
        <rFont val="Arial"/>
        <family val="2"/>
      </rPr>
      <t xml:space="preserve">01.01.2013. 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31.12.2013.</t>
    </r>
  </si>
  <si>
    <t>01.01.2013.</t>
  </si>
  <si>
    <t>31.12.2013.</t>
  </si>
  <si>
    <r>
      <t xml:space="preserve">u razdoblju </t>
    </r>
    <r>
      <rPr>
        <b/>
        <u val="single"/>
        <sz val="10"/>
        <rFont val="Arial"/>
        <family val="2"/>
      </rPr>
      <t>01.01.2013.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31.12.2013.</t>
    </r>
  </si>
  <si>
    <r>
      <t xml:space="preserve">stanje na dan </t>
    </r>
    <r>
      <rPr>
        <b/>
        <u val="single"/>
        <sz val="10"/>
        <rFont val="Arial"/>
        <family val="2"/>
      </rPr>
      <t>31.12.2013.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</si>
</sst>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vertical="center" wrapText="1"/>
    </xf>
    <xf numFmtId="0" fontId="0" fillId="25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koestlin.hr" TargetMode="External" /><Relationship Id="rId2" Type="http://schemas.openxmlformats.org/officeDocument/2006/relationships/hyperlink" Target="http://www.koestlin.hr/" TargetMode="External" /><Relationship Id="rId3" Type="http://schemas.openxmlformats.org/officeDocument/2006/relationships/hyperlink" Target="mailto:racunovodstvo@koestlin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6" sqref="I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21" t="s">
        <v>256</v>
      </c>
      <c r="B1" s="121"/>
      <c r="C1" s="12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 t="s">
        <v>342</v>
      </c>
      <c r="F2" s="25"/>
      <c r="G2" s="26" t="s">
        <v>258</v>
      </c>
      <c r="H2" s="24" t="s">
        <v>343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0" t="s">
        <v>260</v>
      </c>
      <c r="B6" s="141"/>
      <c r="C6" s="170" t="s">
        <v>324</v>
      </c>
      <c r="D6" s="171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70" t="s">
        <v>325</v>
      </c>
      <c r="D8" s="171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70" t="s">
        <v>326</v>
      </c>
      <c r="D10" s="17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0" t="s">
        <v>263</v>
      </c>
      <c r="B12" s="141"/>
      <c r="C12" s="147" t="s">
        <v>327</v>
      </c>
      <c r="D12" s="166"/>
      <c r="E12" s="166"/>
      <c r="F12" s="166"/>
      <c r="G12" s="166"/>
      <c r="H12" s="166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0" t="s">
        <v>264</v>
      </c>
      <c r="B14" s="141"/>
      <c r="C14" s="172">
        <v>43000</v>
      </c>
      <c r="D14" s="173"/>
      <c r="E14" s="31"/>
      <c r="F14" s="147" t="s">
        <v>328</v>
      </c>
      <c r="G14" s="166"/>
      <c r="H14" s="166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0" t="s">
        <v>265</v>
      </c>
      <c r="B16" s="141"/>
      <c r="C16" s="147" t="s">
        <v>329</v>
      </c>
      <c r="D16" s="166"/>
      <c r="E16" s="166"/>
      <c r="F16" s="166"/>
      <c r="G16" s="166"/>
      <c r="H16" s="166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0" t="s">
        <v>266</v>
      </c>
      <c r="B18" s="141"/>
      <c r="C18" s="159" t="s">
        <v>330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0" t="s">
        <v>267</v>
      </c>
      <c r="B20" s="141"/>
      <c r="C20" s="159" t="s">
        <v>331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0" t="s">
        <v>268</v>
      </c>
      <c r="B22" s="141"/>
      <c r="C22" s="117">
        <v>24</v>
      </c>
      <c r="D22" s="147" t="s">
        <v>333</v>
      </c>
      <c r="E22" s="162"/>
      <c r="F22" s="163"/>
      <c r="G22" s="164"/>
      <c r="H22" s="165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40" t="s">
        <v>269</v>
      </c>
      <c r="B24" s="141"/>
      <c r="C24" s="117">
        <v>7</v>
      </c>
      <c r="D24" s="147" t="s">
        <v>332</v>
      </c>
      <c r="E24" s="162"/>
      <c r="F24" s="162"/>
      <c r="G24" s="163"/>
      <c r="H24" s="38" t="s">
        <v>270</v>
      </c>
      <c r="I24" s="47">
        <v>472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40" t="s">
        <v>272</v>
      </c>
      <c r="B26" s="141"/>
      <c r="C26" s="48" t="s">
        <v>335</v>
      </c>
      <c r="D26" s="49"/>
      <c r="E26" s="22"/>
      <c r="F26" s="50"/>
      <c r="G26" s="140" t="s">
        <v>273</v>
      </c>
      <c r="H26" s="141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0"/>
      <c r="B30" s="142"/>
      <c r="C30" s="142"/>
      <c r="D30" s="143"/>
      <c r="E30" s="150"/>
      <c r="F30" s="142"/>
      <c r="G30" s="142"/>
      <c r="H30" s="122"/>
      <c r="I30" s="123"/>
      <c r="J30" s="22"/>
      <c r="K30" s="22"/>
      <c r="L30" s="22"/>
    </row>
    <row r="31" spans="1:12" ht="12.75">
      <c r="A31" s="44"/>
      <c r="B31" s="44"/>
      <c r="C31" s="43"/>
      <c r="D31" s="151"/>
      <c r="E31" s="151"/>
      <c r="F31" s="151"/>
      <c r="G31" s="152"/>
      <c r="H31" s="31"/>
      <c r="I31" s="56"/>
      <c r="J31" s="22"/>
      <c r="K31" s="22"/>
      <c r="L31" s="22"/>
    </row>
    <row r="32" spans="1:12" ht="12.75">
      <c r="A32" s="150"/>
      <c r="B32" s="142"/>
      <c r="C32" s="142"/>
      <c r="D32" s="143"/>
      <c r="E32" s="150"/>
      <c r="F32" s="142"/>
      <c r="G32" s="142"/>
      <c r="H32" s="122"/>
      <c r="I32" s="123"/>
      <c r="J32" s="22"/>
      <c r="K32" s="22"/>
      <c r="L32" s="22"/>
    </row>
    <row r="33" spans="1:12" ht="12.75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0"/>
      <c r="B34" s="142"/>
      <c r="C34" s="142"/>
      <c r="D34" s="143"/>
      <c r="E34" s="150"/>
      <c r="F34" s="142"/>
      <c r="G34" s="142"/>
      <c r="H34" s="122"/>
      <c r="I34" s="123"/>
      <c r="J34" s="22"/>
      <c r="K34" s="22"/>
      <c r="L34" s="22"/>
    </row>
    <row r="35" spans="1:12" ht="12.75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0"/>
      <c r="B36" s="142"/>
      <c r="C36" s="142"/>
      <c r="D36" s="143"/>
      <c r="E36" s="150"/>
      <c r="F36" s="142"/>
      <c r="G36" s="142"/>
      <c r="H36" s="122"/>
      <c r="I36" s="123"/>
      <c r="J36" s="22"/>
      <c r="K36" s="22"/>
      <c r="L36" s="22"/>
    </row>
    <row r="37" spans="1:12" ht="12.75">
      <c r="A37" s="58"/>
      <c r="B37" s="58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50"/>
      <c r="B38" s="142"/>
      <c r="C38" s="142"/>
      <c r="D38" s="143"/>
      <c r="E38" s="150"/>
      <c r="F38" s="142"/>
      <c r="G38" s="142"/>
      <c r="H38" s="122"/>
      <c r="I38" s="123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0"/>
      <c r="B40" s="142"/>
      <c r="C40" s="142"/>
      <c r="D40" s="143"/>
      <c r="E40" s="150"/>
      <c r="F40" s="142"/>
      <c r="G40" s="142"/>
      <c r="H40" s="122"/>
      <c r="I40" s="123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35" t="s">
        <v>277</v>
      </c>
      <c r="B44" s="136"/>
      <c r="C44" s="122"/>
      <c r="D44" s="123"/>
      <c r="E44" s="32"/>
      <c r="F44" s="124"/>
      <c r="G44" s="142"/>
      <c r="H44" s="142"/>
      <c r="I44" s="143"/>
      <c r="J44" s="22"/>
      <c r="K44" s="22"/>
      <c r="L44" s="22"/>
    </row>
    <row r="45" spans="1:12" ht="12.75">
      <c r="A45" s="58"/>
      <c r="B45" s="58"/>
      <c r="C45" s="144"/>
      <c r="D45" s="145"/>
      <c r="E45" s="31"/>
      <c r="F45" s="144"/>
      <c r="G45" s="146"/>
      <c r="H45" s="66"/>
      <c r="I45" s="66"/>
      <c r="J45" s="22"/>
      <c r="K45" s="22"/>
      <c r="L45" s="22"/>
    </row>
    <row r="46" spans="1:12" ht="12.75">
      <c r="A46" s="135" t="s">
        <v>278</v>
      </c>
      <c r="B46" s="136"/>
      <c r="C46" s="147" t="s">
        <v>336</v>
      </c>
      <c r="D46" s="148"/>
      <c r="E46" s="148"/>
      <c r="F46" s="148"/>
      <c r="G46" s="148"/>
      <c r="H46" s="148"/>
      <c r="I46" s="149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5" t="s">
        <v>280</v>
      </c>
      <c r="B48" s="136"/>
      <c r="C48" s="129" t="s">
        <v>337</v>
      </c>
      <c r="D48" s="138"/>
      <c r="E48" s="139"/>
      <c r="F48" s="32"/>
      <c r="G48" s="38" t="s">
        <v>281</v>
      </c>
      <c r="H48" s="129" t="s">
        <v>338</v>
      </c>
      <c r="I48" s="139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5" t="s">
        <v>266</v>
      </c>
      <c r="B50" s="136"/>
      <c r="C50" s="137" t="s">
        <v>330</v>
      </c>
      <c r="D50" s="138"/>
      <c r="E50" s="138"/>
      <c r="F50" s="138"/>
      <c r="G50" s="138"/>
      <c r="H50" s="138"/>
      <c r="I50" s="13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0" t="s">
        <v>282</v>
      </c>
      <c r="B52" s="141"/>
      <c r="C52" s="129" t="s">
        <v>339</v>
      </c>
      <c r="D52" s="138"/>
      <c r="E52" s="138"/>
      <c r="F52" s="138"/>
      <c r="G52" s="138"/>
      <c r="H52" s="138"/>
      <c r="I52" s="130"/>
      <c r="J52" s="22"/>
      <c r="K52" s="22"/>
      <c r="L52" s="22"/>
    </row>
    <row r="53" spans="1:12" ht="12.75">
      <c r="A53" s="68"/>
      <c r="B53" s="68"/>
      <c r="C53" s="128" t="s">
        <v>283</v>
      </c>
      <c r="D53" s="128"/>
      <c r="E53" s="128"/>
      <c r="F53" s="128"/>
      <c r="G53" s="128"/>
      <c r="H53" s="12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1" t="s">
        <v>284</v>
      </c>
      <c r="C55" s="132"/>
      <c r="D55" s="132"/>
      <c r="E55" s="132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20" t="s">
        <v>317</v>
      </c>
      <c r="I56" s="120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20"/>
      <c r="I57" s="120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20"/>
      <c r="I58" s="120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20"/>
      <c r="I59" s="120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20"/>
      <c r="I60" s="12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25" t="s">
        <v>287</v>
      </c>
      <c r="H63" s="126"/>
      <c r="I63" s="127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33"/>
      <c r="H64" s="134"/>
      <c r="I64" s="37"/>
      <c r="J64" s="22"/>
      <c r="K64" s="22"/>
      <c r="L64" s="22"/>
    </row>
  </sheetData>
  <sheetProtection/>
  <protectedRanges>
    <protectedRange sqref="E2 H2 A34:D34 A32:I32 A30:I30 I24 I26 C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C24" name="Range1_11"/>
    <protectedRange sqref="D24:G24" name="Range1_12"/>
    <protectedRange sqref="D22:F22" name="Range1_13"/>
  </protectedRanges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koestlin.hr"/>
    <hyperlink ref="C20" r:id="rId2" display="www.koestlin.hr"/>
    <hyperlink ref="C50" r:id="rId3" display="racunovodstvo@koestlin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7">
      <selection activeCell="K116" sqref="K116"/>
    </sheetView>
  </sheetViews>
  <sheetFormatPr defaultColWidth="9.140625" defaultRowHeight="12.75"/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345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0" t="s">
        <v>340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0.75" thickBot="1">
      <c r="A5" s="193" t="s">
        <v>61</v>
      </c>
      <c r="B5" s="194"/>
      <c r="C5" s="194"/>
      <c r="D5" s="194"/>
      <c r="E5" s="194"/>
      <c r="F5" s="194"/>
      <c r="G5" s="194"/>
      <c r="H5" s="195"/>
      <c r="I5" s="76" t="s">
        <v>288</v>
      </c>
      <c r="J5" s="77" t="s">
        <v>115</v>
      </c>
      <c r="K5" s="78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200" t="s">
        <v>62</v>
      </c>
      <c r="B8" s="201"/>
      <c r="C8" s="201"/>
      <c r="D8" s="201"/>
      <c r="E8" s="201"/>
      <c r="F8" s="201"/>
      <c r="G8" s="201"/>
      <c r="H8" s="202"/>
      <c r="I8" s="6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90495041</v>
      </c>
      <c r="K9" s="12">
        <f>K10+K17+K27+K36+K40</f>
        <v>79865621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481751</v>
      </c>
      <c r="K10" s="12">
        <f>SUM(K11:K16)</f>
        <v>305246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481751</v>
      </c>
      <c r="K12" s="13">
        <v>305246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67539524</v>
      </c>
      <c r="K17" s="12">
        <f>SUM(K18:K26)</f>
        <v>62865904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3882620</v>
      </c>
      <c r="K18" s="13">
        <v>3882620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38495990</v>
      </c>
      <c r="K19" s="13">
        <v>36156241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20142457</v>
      </c>
      <c r="K20" s="13">
        <v>17446302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4639793</v>
      </c>
      <c r="K21" s="13">
        <v>4270914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357604</v>
      </c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21060</v>
      </c>
      <c r="K24" s="13">
        <v>1109827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22473766</v>
      </c>
      <c r="K27" s="12">
        <f>SUM(K28:K35)</f>
        <v>16694471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15308300</v>
      </c>
      <c r="K28" s="13">
        <v>15308300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1299717</v>
      </c>
      <c r="K29" s="13">
        <v>1299717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16473</v>
      </c>
      <c r="K30" s="13">
        <v>16473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5779295</v>
      </c>
      <c r="K32" s="13">
        <v>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69981</v>
      </c>
      <c r="K33" s="13">
        <v>69981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147217214</v>
      </c>
      <c r="K41" s="12">
        <f>K42+K50+K57+K65</f>
        <v>136880872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24824526</v>
      </c>
      <c r="K42" s="12">
        <f>SUM(K43:K49)</f>
        <v>29079513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14614283</v>
      </c>
      <c r="K43" s="13">
        <v>16539242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866481</v>
      </c>
      <c r="K44" s="13">
        <v>1816381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7712971</v>
      </c>
      <c r="K45" s="13">
        <v>7095595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932638</v>
      </c>
      <c r="K46" s="13">
        <v>274073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698153</v>
      </c>
      <c r="K47" s="13">
        <v>3354222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84676456</v>
      </c>
      <c r="K50" s="12">
        <f>SUM(K51:K56)</f>
        <v>67639853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1466</v>
      </c>
      <c r="K51" s="13">
        <v>180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81928569</v>
      </c>
      <c r="K52" s="13">
        <v>65776234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105858</v>
      </c>
      <c r="K54" s="13">
        <v>103351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2629262</v>
      </c>
      <c r="K55" s="13">
        <v>1720185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11301</v>
      </c>
      <c r="K56" s="13">
        <v>39903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37363568</v>
      </c>
      <c r="K57" s="12">
        <f>SUM(K58:K64)</f>
        <v>38738382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5800000</v>
      </c>
      <c r="K59" s="13">
        <v>3000000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590000</v>
      </c>
      <c r="K62" s="13">
        <v>1695354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30973568</v>
      </c>
      <c r="K63" s="13">
        <v>34043028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352664</v>
      </c>
      <c r="K65" s="13">
        <v>1423124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1986075</v>
      </c>
      <c r="K66" s="13">
        <v>2435395</v>
      </c>
    </row>
    <row r="67" spans="1:11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239698330</v>
      </c>
      <c r="K67" s="12">
        <f>K8+K9+K41+K66</f>
        <v>219181888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12451366</v>
      </c>
      <c r="K68" s="14">
        <v>12451366</v>
      </c>
    </row>
    <row r="69" spans="1:11" ht="12.75">
      <c r="A69" s="212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200" t="s">
        <v>199</v>
      </c>
      <c r="B70" s="201"/>
      <c r="C70" s="201"/>
      <c r="D70" s="201"/>
      <c r="E70" s="201"/>
      <c r="F70" s="201"/>
      <c r="G70" s="201"/>
      <c r="H70" s="202"/>
      <c r="I70" s="6">
        <v>62</v>
      </c>
      <c r="J70" s="20">
        <f>J71+J72+J73+J79+J80+J83+J86</f>
        <v>114753854</v>
      </c>
      <c r="K70" s="20">
        <f>K71+K72+K73+K79+K80+K83+K86</f>
        <v>115772140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91193200</v>
      </c>
      <c r="K71" s="13">
        <v>91193200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14526698</v>
      </c>
      <c r="K73" s="12">
        <f>K74+K75-K76+K77+K78</f>
        <v>14526698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4559660</v>
      </c>
      <c r="K74" s="13">
        <v>4559660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9967038</v>
      </c>
      <c r="K78" s="13">
        <v>9967038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3785313</v>
      </c>
      <c r="K79" s="13">
        <v>3785313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3704630</v>
      </c>
      <c r="K80" s="12">
        <f>K81-K82</f>
        <v>5248643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3704630</v>
      </c>
      <c r="K81" s="13">
        <v>5248643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1544013</v>
      </c>
      <c r="K83" s="12">
        <f>K84-K85</f>
        <v>1018286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1544013</v>
      </c>
      <c r="K84" s="13">
        <v>1018286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24800</v>
      </c>
      <c r="K87" s="12">
        <f>SUM(K88:K90)</f>
        <v>53000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24800</v>
      </c>
      <c r="K88" s="13">
        <v>53000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38204735</v>
      </c>
      <c r="K91" s="12">
        <f>SUM(K92:K100)</f>
        <v>27479364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35182940</v>
      </c>
      <c r="K94" s="13">
        <v>24898633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3021795</v>
      </c>
      <c r="K96" s="13">
        <v>2580731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86242799</v>
      </c>
      <c r="K101" s="12">
        <f>SUM(K102:K113)</f>
        <v>75782523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19450358</v>
      </c>
      <c r="K104" s="13">
        <v>19123185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43918099</v>
      </c>
      <c r="K106" s="13">
        <v>40290662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20150000</v>
      </c>
      <c r="K107" s="13">
        <v>13542281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1544939</v>
      </c>
      <c r="K109" s="13">
        <v>1630671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754884</v>
      </c>
      <c r="K110" s="13">
        <v>879133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37308</v>
      </c>
      <c r="K111" s="13">
        <v>37308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387211</v>
      </c>
      <c r="K113" s="13">
        <v>279283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472142</v>
      </c>
      <c r="K114" s="13">
        <v>94861</v>
      </c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239698330</v>
      </c>
      <c r="K115" s="12">
        <f>K70+K87+K91+K101+K114</f>
        <v>219181888</v>
      </c>
    </row>
    <row r="116" spans="1:11" ht="12.75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12451366</v>
      </c>
      <c r="K116" s="14">
        <v>12451366</v>
      </c>
    </row>
    <row r="117" spans="1:11" ht="12.75">
      <c r="A117" s="212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00" t="s">
        <v>193</v>
      </c>
      <c r="B118" s="201"/>
      <c r="C118" s="201"/>
      <c r="D118" s="201"/>
      <c r="E118" s="201"/>
      <c r="F118" s="201"/>
      <c r="G118" s="201"/>
      <c r="H118" s="201"/>
      <c r="I118" s="226"/>
      <c r="J118" s="226"/>
      <c r="K118" s="227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18">
        <f>J115-J67</f>
        <v>0</v>
      </c>
      <c r="K119" s="118">
        <f>K115-K67</f>
        <v>0</v>
      </c>
    </row>
    <row r="120" spans="1:11" ht="12.75">
      <c r="A120" s="215" t="s">
        <v>9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0:H90"/>
    <mergeCell ref="A91:H91"/>
    <mergeCell ref="A92:H92"/>
    <mergeCell ref="A93:H9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6:H76"/>
    <mergeCell ref="A77:H77"/>
    <mergeCell ref="A78:H78"/>
    <mergeCell ref="A79:H79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58:H58"/>
    <mergeCell ref="A59:H59"/>
    <mergeCell ref="A60:H60"/>
    <mergeCell ref="A61:H61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4:H44"/>
    <mergeCell ref="A45:H45"/>
    <mergeCell ref="A46:H46"/>
    <mergeCell ref="A47:H47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30:H30"/>
    <mergeCell ref="A31:H31"/>
    <mergeCell ref="A32:H32"/>
    <mergeCell ref="A33:H33"/>
    <mergeCell ref="A26:H26"/>
    <mergeCell ref="A27:H27"/>
    <mergeCell ref="A28:H28"/>
    <mergeCell ref="A29:H29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K49" sqref="K49"/>
    </sheetView>
  </sheetViews>
  <sheetFormatPr defaultColWidth="9.140625" defaultRowHeight="12.75"/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341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 customHeight="1">
      <c r="A4" s="190" t="s">
        <v>340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2.5" thickBot="1">
      <c r="A5" s="228" t="s">
        <v>61</v>
      </c>
      <c r="B5" s="228"/>
      <c r="C5" s="228"/>
      <c r="D5" s="228"/>
      <c r="E5" s="228"/>
      <c r="F5" s="228"/>
      <c r="G5" s="228"/>
      <c r="H5" s="228"/>
      <c r="I5" s="76" t="s">
        <v>290</v>
      </c>
      <c r="J5" s="78" t="s">
        <v>156</v>
      </c>
      <c r="K5" s="78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1" ht="12.75">
      <c r="A7" s="200" t="s">
        <v>26</v>
      </c>
      <c r="B7" s="201"/>
      <c r="C7" s="201"/>
      <c r="D7" s="201"/>
      <c r="E7" s="201"/>
      <c r="F7" s="201"/>
      <c r="G7" s="201"/>
      <c r="H7" s="202"/>
      <c r="I7" s="6">
        <v>111</v>
      </c>
      <c r="J7" s="20">
        <f>SUM(J8:J9)</f>
        <v>221650566</v>
      </c>
      <c r="K7" s="20">
        <f>SUM(K8:K9)</f>
        <v>204338472</v>
      </c>
    </row>
    <row r="8" spans="1:11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180318706</v>
      </c>
      <c r="K8" s="13">
        <v>175035523</v>
      </c>
    </row>
    <row r="9" spans="1:11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41331860</v>
      </c>
      <c r="K9" s="13">
        <v>29302949</v>
      </c>
    </row>
    <row r="10" spans="1:11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218758064</v>
      </c>
      <c r="K10" s="12">
        <f>K11+K12+K16+K20+K21+K22+K25+K26</f>
        <v>197945720</v>
      </c>
    </row>
    <row r="11" spans="1:11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>
        <v>435845</v>
      </c>
      <c r="K11" s="13">
        <v>-512133</v>
      </c>
    </row>
    <row r="12" spans="1:11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179456821</v>
      </c>
      <c r="K12" s="12">
        <f>SUM(K13:K15)</f>
        <v>160032944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121120117</v>
      </c>
      <c r="K13" s="13">
        <v>112703053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27538038</v>
      </c>
      <c r="K14" s="13">
        <v>17284582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30798666</v>
      </c>
      <c r="K15" s="13">
        <v>30045309</v>
      </c>
    </row>
    <row r="16" spans="1:11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24082845</v>
      </c>
      <c r="K16" s="12">
        <f>SUM(K17:K19)</f>
        <v>24245875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15792699</v>
      </c>
      <c r="K17" s="13">
        <v>15944272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4994092</v>
      </c>
      <c r="K18" s="13">
        <v>5122728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3296054</v>
      </c>
      <c r="K19" s="13">
        <v>3178875</v>
      </c>
    </row>
    <row r="20" spans="1:11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7415586</v>
      </c>
      <c r="K20" s="13">
        <v>7030993</v>
      </c>
    </row>
    <row r="21" spans="1:11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7338595</v>
      </c>
      <c r="K21" s="13">
        <v>7148041</v>
      </c>
    </row>
    <row r="22" spans="1:11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28372</v>
      </c>
      <c r="K22" s="12">
        <f>SUM(K23:K24)</f>
        <v>0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28372</v>
      </c>
      <c r="K24" s="13"/>
    </row>
    <row r="25" spans="1:11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/>
      <c r="K25" s="13"/>
    </row>
    <row r="26" spans="1:11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/>
      <c r="K26" s="13"/>
    </row>
    <row r="27" spans="1:11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3126596</v>
      </c>
      <c r="K27" s="12">
        <f>SUM(K28:K32)</f>
        <v>3368114</v>
      </c>
    </row>
    <row r="28" spans="1:11" ht="12.75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964010</v>
      </c>
      <c r="K28" s="13">
        <v>486942</v>
      </c>
    </row>
    <row r="29" spans="1:11" ht="12.75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2162586</v>
      </c>
      <c r="K29" s="13">
        <v>2881172</v>
      </c>
    </row>
    <row r="30" spans="1:11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/>
    </row>
    <row r="31" spans="1:11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</row>
    <row r="32" spans="1:11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</row>
    <row r="33" spans="1:11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4475085</v>
      </c>
      <c r="K33" s="12">
        <f>SUM(K34:K37)</f>
        <v>8742580</v>
      </c>
    </row>
    <row r="34" spans="1:11" ht="12.75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/>
      <c r="K34" s="13"/>
    </row>
    <row r="35" spans="1:11" ht="12.75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4475085</v>
      </c>
      <c r="K35" s="13">
        <v>4793429</v>
      </c>
    </row>
    <row r="36" spans="1:11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/>
    </row>
    <row r="37" spans="1:11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/>
      <c r="K37" s="13">
        <v>3949151</v>
      </c>
    </row>
    <row r="38" spans="1:11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/>
      <c r="K38" s="13"/>
    </row>
    <row r="39" spans="1:11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/>
      <c r="K39" s="13"/>
    </row>
    <row r="40" spans="1:11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/>
      <c r="K40" s="13"/>
    </row>
    <row r="41" spans="1:11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/>
      <c r="K41" s="13"/>
    </row>
    <row r="42" spans="1:11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224777162</v>
      </c>
      <c r="K42" s="12">
        <f>K7+K27+K38+K40</f>
        <v>207706586</v>
      </c>
    </row>
    <row r="43" spans="1:11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223233149</v>
      </c>
      <c r="K43" s="12">
        <f>K10+K33+K39+K41</f>
        <v>206688300</v>
      </c>
    </row>
    <row r="44" spans="1:11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1544013</v>
      </c>
      <c r="K44" s="12">
        <f>K42-K43</f>
        <v>1018286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1544013</v>
      </c>
      <c r="K45" s="12">
        <f>IF(K42&gt;K43,K42-K43,0)</f>
        <v>1018286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/>
      <c r="K47" s="13"/>
    </row>
    <row r="48" spans="1:11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1544013</v>
      </c>
      <c r="K48" s="12">
        <f>K44-K47</f>
        <v>1018286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1544013</v>
      </c>
      <c r="K49" s="12">
        <f>IF(K48&gt;0,K48,0)</f>
        <v>1018286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2" t="s">
        <v>120</v>
      </c>
      <c r="B51" s="223"/>
      <c r="C51" s="223"/>
      <c r="D51" s="223"/>
      <c r="E51" s="223"/>
      <c r="F51" s="223"/>
      <c r="G51" s="223"/>
      <c r="H51" s="223"/>
      <c r="I51" s="232"/>
      <c r="J51" s="232"/>
      <c r="K51" s="233"/>
    </row>
    <row r="52" spans="1:11" ht="12.75">
      <c r="A52" s="200" t="s">
        <v>194</v>
      </c>
      <c r="B52" s="201"/>
      <c r="C52" s="201"/>
      <c r="D52" s="201"/>
      <c r="E52" s="201"/>
      <c r="F52" s="201"/>
      <c r="G52" s="201"/>
      <c r="H52" s="201"/>
      <c r="I52" s="226"/>
      <c r="J52" s="226"/>
      <c r="K52" s="227"/>
    </row>
    <row r="53" spans="1:11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212" t="s">
        <v>197</v>
      </c>
      <c r="B55" s="223"/>
      <c r="C55" s="223"/>
      <c r="D55" s="223"/>
      <c r="E55" s="223"/>
      <c r="F55" s="223"/>
      <c r="G55" s="223"/>
      <c r="H55" s="223"/>
      <c r="I55" s="232"/>
      <c r="J55" s="232"/>
      <c r="K55" s="233"/>
    </row>
    <row r="56" spans="1:11" ht="12.75">
      <c r="A56" s="200" t="s">
        <v>212</v>
      </c>
      <c r="B56" s="201"/>
      <c r="C56" s="201"/>
      <c r="D56" s="201"/>
      <c r="E56" s="201"/>
      <c r="F56" s="201"/>
      <c r="G56" s="201"/>
      <c r="H56" s="202"/>
      <c r="I56" s="21">
        <v>157</v>
      </c>
      <c r="J56" s="11">
        <f>J48</f>
        <v>1544013</v>
      </c>
      <c r="K56" s="11">
        <f>K48</f>
        <v>1018286</v>
      </c>
    </row>
    <row r="57" spans="1:11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/>
      <c r="K58" s="13"/>
    </row>
    <row r="59" spans="1:11" ht="12.75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/>
      <c r="K59" s="13"/>
    </row>
    <row r="60" spans="1:11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/>
      <c r="K60" s="13"/>
    </row>
    <row r="61" spans="1:11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/>
      <c r="K61" s="13"/>
    </row>
    <row r="62" spans="1:11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/>
      <c r="K62" s="13"/>
    </row>
    <row r="63" spans="1:11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/>
      <c r="K63" s="13"/>
    </row>
    <row r="64" spans="1:11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/>
      <c r="K64" s="13"/>
    </row>
    <row r="65" spans="1:11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/>
      <c r="K65" s="13"/>
    </row>
    <row r="66" spans="1:11" ht="12.75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1544013</v>
      </c>
      <c r="K67" s="18">
        <f>K56+K66</f>
        <v>1018286</v>
      </c>
    </row>
    <row r="68" spans="1:11" ht="12.75">
      <c r="A68" s="212" t="s">
        <v>196</v>
      </c>
      <c r="B68" s="223"/>
      <c r="C68" s="223"/>
      <c r="D68" s="223"/>
      <c r="E68" s="223"/>
      <c r="F68" s="223"/>
      <c r="G68" s="223"/>
      <c r="H68" s="223"/>
      <c r="I68" s="232"/>
      <c r="J68" s="232"/>
      <c r="K68" s="233"/>
    </row>
    <row r="69" spans="1:11" ht="12.75">
      <c r="A69" s="200" t="s">
        <v>195</v>
      </c>
      <c r="B69" s="201"/>
      <c r="C69" s="201"/>
      <c r="D69" s="201"/>
      <c r="E69" s="201"/>
      <c r="F69" s="201"/>
      <c r="G69" s="201"/>
      <c r="H69" s="201"/>
      <c r="I69" s="226"/>
      <c r="J69" s="226"/>
      <c r="K69" s="227"/>
    </row>
    <row r="70" spans="1:11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/>
      <c r="K70" s="13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S23" sqref="S23"/>
    </sheetView>
  </sheetViews>
  <sheetFormatPr defaultColWidth="9.140625" defaultRowHeight="12.75"/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82"/>
    </row>
    <row r="2" spans="1:11" ht="12.75">
      <c r="A2" s="244" t="s">
        <v>344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 customHeight="1">
      <c r="A4" s="190" t="s">
        <v>340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6" t="s">
        <v>290</v>
      </c>
      <c r="J5" s="87" t="s">
        <v>156</v>
      </c>
      <c r="K5" s="87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8">
        <v>2</v>
      </c>
      <c r="J6" s="89" t="s">
        <v>294</v>
      </c>
      <c r="K6" s="89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1544013</v>
      </c>
      <c r="K8" s="13">
        <v>1018286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7415586</v>
      </c>
      <c r="K9" s="13">
        <v>7030993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/>
      <c r="K11" s="13">
        <v>16152335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v>2628068</v>
      </c>
      <c r="K13" s="13"/>
    </row>
    <row r="14" spans="1:11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11587667</v>
      </c>
      <c r="K14" s="12">
        <f>SUM(K8:K13)</f>
        <v>24201614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234069</v>
      </c>
      <c r="K15" s="13">
        <v>2464906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2773170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367468</v>
      </c>
      <c r="K17" s="13">
        <v>1598918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/>
      <c r="K18" s="119">
        <v>639314</v>
      </c>
    </row>
    <row r="19" spans="1:11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3374707</v>
      </c>
      <c r="K19" s="12">
        <f>SUM(K15:K18)</f>
        <v>4703138</v>
      </c>
    </row>
    <row r="20" spans="1:11" ht="27" customHeight="1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8212960</v>
      </c>
      <c r="K20" s="12">
        <f>IF(K14&gt;K19,K14-K19,0)</f>
        <v>19498476</v>
      </c>
    </row>
    <row r="21" spans="1:11" ht="31.5" customHeight="1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>
        <v>105464</v>
      </c>
      <c r="K26" s="13">
        <v>105464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/>
      <c r="K27" s="13"/>
    </row>
    <row r="28" spans="1:11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105464</v>
      </c>
      <c r="K28" s="12">
        <f>SUM(K23:K27)</f>
        <v>105464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271053</v>
      </c>
      <c r="K29" s="13">
        <v>1162531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>
        <v>5800000</v>
      </c>
      <c r="K31" s="13">
        <v>3000000</v>
      </c>
    </row>
    <row r="32" spans="1:11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6071053</v>
      </c>
      <c r="K32" s="12">
        <f>SUM(K29:K31)</f>
        <v>4162531</v>
      </c>
    </row>
    <row r="33" spans="1:11" ht="28.5" customHeight="1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31.5" customHeight="1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5965589</v>
      </c>
      <c r="K34" s="12">
        <f>IF(K32&gt;K28,K32-K28,0)</f>
        <v>4057067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10198989</v>
      </c>
      <c r="K37" s="13">
        <v>10520000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10198989</v>
      </c>
      <c r="K39" s="12">
        <f>SUM(K36:K38)</f>
        <v>10520000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12364386</v>
      </c>
      <c r="K40" s="13">
        <v>23040612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>
        <v>871733</v>
      </c>
      <c r="K42" s="13">
        <v>1850337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/>
      <c r="K44" s="13"/>
    </row>
    <row r="45" spans="1:11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12">
        <f>SUM(J40:J44)</f>
        <v>13236119</v>
      </c>
      <c r="K45" s="12">
        <f>SUM(K40:K44)</f>
        <v>24890949</v>
      </c>
    </row>
    <row r="46" spans="1:11" ht="25.5" customHeight="1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21" customHeight="1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12">
        <f>IF(J45&gt;J39,J45-J39,0)</f>
        <v>3037130</v>
      </c>
      <c r="K47" s="12">
        <f>IF(K45&gt;K39,K45-K39,0)</f>
        <v>14370949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J20+J33+J46</f>
        <v>8212960</v>
      </c>
      <c r="K48" s="9">
        <f>K20+K33+K46</f>
        <v>19498476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J34+J47+J21</f>
        <v>9002719</v>
      </c>
      <c r="K49" s="9">
        <f>K34+K47+K21</f>
        <v>18428016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1142423</v>
      </c>
      <c r="K50" s="13">
        <v>352664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/>
      <c r="K51" s="13">
        <f>K48-K49</f>
        <v>1070460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f>J49-J48</f>
        <v>789759</v>
      </c>
      <c r="K52" s="13"/>
    </row>
    <row r="53" spans="1:11" ht="12.75">
      <c r="A53" s="215" t="s">
        <v>184</v>
      </c>
      <c r="B53" s="216"/>
      <c r="C53" s="216"/>
      <c r="D53" s="216"/>
      <c r="E53" s="216"/>
      <c r="F53" s="216"/>
      <c r="G53" s="216"/>
      <c r="H53" s="216"/>
      <c r="I53" s="7">
        <v>44</v>
      </c>
      <c r="J53" s="18">
        <f>J50-J52</f>
        <v>352664</v>
      </c>
      <c r="K53" s="18">
        <f>K50+K51-K52</f>
        <v>1423124</v>
      </c>
    </row>
  </sheetData>
  <sheetProtection/>
  <mergeCells count="53"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35:K35"/>
    <mergeCell ref="A36:H36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15:J18 J36:K38 J29:K31 J23:K27 K13 J50:K52 J8:J13 J40:J44 K40:K41 K43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  <dataValidation allowBlank="1" sqref="K8:K12 K15:K18 K4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2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6" t="s">
        <v>290</v>
      </c>
      <c r="J5" s="87" t="s">
        <v>156</v>
      </c>
      <c r="K5" s="87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8">
        <v>2</v>
      </c>
      <c r="J6" s="89" t="s">
        <v>294</v>
      </c>
      <c r="K6" s="89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39:H39"/>
    <mergeCell ref="A40:H40"/>
    <mergeCell ref="A27:H27"/>
    <mergeCell ref="A28:H28"/>
    <mergeCell ref="A29:H29"/>
    <mergeCell ref="A30:H30"/>
    <mergeCell ref="A23:K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16384" width="9.140625" style="97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6"/>
    </row>
    <row r="2" spans="1:12" ht="15">
      <c r="A2" s="94"/>
      <c r="B2" s="95"/>
      <c r="C2" s="276" t="s">
        <v>293</v>
      </c>
      <c r="D2" s="276"/>
      <c r="E2" s="99">
        <v>41275</v>
      </c>
      <c r="F2" s="98" t="s">
        <v>258</v>
      </c>
      <c r="G2" s="277">
        <v>41639</v>
      </c>
      <c r="H2" s="278"/>
      <c r="I2" s="95"/>
      <c r="J2" s="95"/>
      <c r="K2" s="95"/>
      <c r="L2" s="100"/>
    </row>
    <row r="3" spans="1:11" ht="22.5" thickBot="1">
      <c r="A3" s="279" t="s">
        <v>61</v>
      </c>
      <c r="B3" s="279"/>
      <c r="C3" s="279"/>
      <c r="D3" s="279"/>
      <c r="E3" s="279"/>
      <c r="F3" s="279"/>
      <c r="G3" s="279"/>
      <c r="H3" s="279"/>
      <c r="I3" s="101" t="s">
        <v>316</v>
      </c>
      <c r="J3" s="102" t="s">
        <v>156</v>
      </c>
      <c r="K3" s="102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4">
        <v>2</v>
      </c>
      <c r="J4" s="103" t="s">
        <v>294</v>
      </c>
      <c r="K4" s="103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5">
        <v>1</v>
      </c>
      <c r="J5" s="106">
        <v>91193200</v>
      </c>
      <c r="K5" s="106">
        <v>91193200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5">
        <v>2</v>
      </c>
      <c r="J6" s="107"/>
      <c r="K6" s="107"/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5">
        <v>3</v>
      </c>
      <c r="J7" s="107">
        <v>14526698</v>
      </c>
      <c r="K7" s="107">
        <v>14526698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5">
        <v>4</v>
      </c>
      <c r="J8" s="107">
        <v>3704630</v>
      </c>
      <c r="K8" s="107">
        <v>5248643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5">
        <v>5</v>
      </c>
      <c r="J9" s="107">
        <v>1544013</v>
      </c>
      <c r="K9" s="107">
        <v>1018286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5">
        <v>6</v>
      </c>
      <c r="J10" s="107"/>
      <c r="K10" s="107"/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5">
        <v>7</v>
      </c>
      <c r="J11" s="107"/>
      <c r="K11" s="107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5">
        <v>8</v>
      </c>
      <c r="J12" s="107"/>
      <c r="K12" s="107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5">
        <v>9</v>
      </c>
      <c r="J13" s="107">
        <v>3785313</v>
      </c>
      <c r="K13" s="107">
        <v>3785313</v>
      </c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5">
        <v>10</v>
      </c>
      <c r="J14" s="108">
        <f>SUM(J5:J13)</f>
        <v>114753854</v>
      </c>
      <c r="K14" s="108">
        <f>SUM(K5:K13)</f>
        <v>115772140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5">
        <v>11</v>
      </c>
      <c r="J15" s="107"/>
      <c r="K15" s="107"/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5">
        <v>12</v>
      </c>
      <c r="J16" s="107"/>
      <c r="K16" s="107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5">
        <v>13</v>
      </c>
      <c r="J17" s="107"/>
      <c r="K17" s="107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5">
        <v>14</v>
      </c>
      <c r="J18" s="107"/>
      <c r="K18" s="107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5">
        <v>15</v>
      </c>
      <c r="J19" s="107"/>
      <c r="K19" s="107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5">
        <v>16</v>
      </c>
      <c r="J20" s="107"/>
      <c r="K20" s="107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313</v>
      </c>
      <c r="B23" s="273"/>
      <c r="C23" s="273"/>
      <c r="D23" s="273"/>
      <c r="E23" s="273"/>
      <c r="F23" s="273"/>
      <c r="G23" s="273"/>
      <c r="H23" s="273"/>
      <c r="I23" s="110">
        <v>18</v>
      </c>
      <c r="J23" s="106"/>
      <c r="K23" s="106"/>
    </row>
    <row r="24" spans="1:11" ht="23.25" customHeight="1">
      <c r="A24" s="274" t="s">
        <v>314</v>
      </c>
      <c r="B24" s="275"/>
      <c r="C24" s="275"/>
      <c r="D24" s="275"/>
      <c r="E24" s="275"/>
      <c r="F24" s="275"/>
      <c r="G24" s="275"/>
      <c r="H24" s="275"/>
      <c r="I24" s="111">
        <v>19</v>
      </c>
      <c r="J24" s="109"/>
      <c r="K24" s="109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Koestlin</cp:lastModifiedBy>
  <cp:lastPrinted>2014-04-22T10:42:37Z</cp:lastPrinted>
  <dcterms:created xsi:type="dcterms:W3CDTF">2008-10-17T11:51:54Z</dcterms:created>
  <dcterms:modified xsi:type="dcterms:W3CDTF">2014-04-23T06:26:39Z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