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'NT_D'!$A$1:$K$53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<sst xmlns="http://schemas.openxmlformats.org/spreadsheetml/2006/main" count="343" uniqueCount="309">
  <si>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</si>
  <si>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</si>
  <si>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</si>
  <si>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</si>
  <si>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</si>
  <si>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</si>
  <si>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</si>
  <si>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</si>
  <si>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</si>
  <si>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</si>
  <si>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</si>
  <si>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</si>
  <si>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</si>
  <si>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</si>
  <si>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</si>
  <si>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</si>
  <si>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</si>
  <si>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</si>
  <si>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</si>
  <si>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</si>
  <si>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</si>
  <si>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</si>
  <si>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</si>
  <si>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</si>
  <si>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</si>
  <si>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</si>
  <si>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</si>
  <si>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</si>
  <si>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</si>
  <si>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</si>
  <si>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</si>
  <si>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</si>
  <si>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</si>
  <si>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</si>
  <si>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</si>
  <si>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</si>
  <si>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</si>
  <si>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</si>
  <si>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</si>
  <si>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</si>
  <si>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</si>
  <si>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</si>
  <si>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</si>
  <si>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</si>
  <si>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</si>
  <si>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</si>
  <si>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</si>
  <si>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</si>
  <si>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</si>
  <si>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</si>
  <si>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</si>
  <si>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</si>
  <si>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</si>
  <si>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</si>
  <si>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</si>
  <si>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</si>
  <si>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</si>
  <si>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</si>
  <si>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</si>
  <si>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</si>
  <si>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</si>
  <si>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</si>
  <si>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</si>
  <si>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</si>
  <si>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</si>
  <si>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</si>
  <si>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</si>
  <si>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</si>
  <si>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</si>
  <si>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</si>
  <si>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</si>
  <si>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</si>
  <si>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</si>
  <si>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</si>
  <si>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</si>
  <si>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</si>
  <si>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</si>
  <si>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</si>
  <si>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</si>
  <si>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</si>
  <si>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</si>
  <si>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</si>
  <si>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</si>
  <si>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</si>
  <si>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</si>
  <si>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</si>
  <si>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</si>
  <si>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</si>
  <si>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</si>
  <si>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</si>
  <si>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</si>
  <si>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</si>
  <si>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</si>
  <si>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</si>
  <si>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</si>
  <si>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</si>
  <si>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</si>
  <si>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</si>
  <si>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</si>
  <si>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</si>
  <si>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</si>
  <si>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</si>
  <si>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</si>
  <si>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</si>
  <si>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</si>
  <si>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</si>
  <si>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</si>
  <si>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</si>
  <si>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</si>
  <si>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</si>
  <si>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</si>
  <si>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</si>
  <si>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</si>
  <si>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</si>
  <si>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</si>
  <si>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</si>
  <si>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</si>
  <si>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</si>
  <si>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</si>
  <si>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</si>
  <si>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</si>
  <si>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</si>
  <si>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</si>
  <si>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</si>
  <si>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</si>
  <si>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</si>
  <si>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</si>
  <si>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</si>
  <si>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</si>
  <si>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</si>
  <si>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</si>
  <si>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</si>
  <si>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</si>
  <si>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</si>
  <si>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</si>
  <si>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</si>
  <si>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</si>
  <si>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</si>
  <si>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</si>
  <si>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</si>
  <si>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</si>
  <si>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</si>
  <si>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</si>
  <si>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</si>
  <si>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</si>
  <si>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</si>
  <si>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</si>
  <si>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</si>
  <si>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</si>
  <si>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</si>
  <si>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</si>
  <si>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</si>
  <si>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</si>
  <si>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</si>
  <si>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</si>
  <si>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</si>
  <si>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</si>
  <si>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</si>
  <si>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</si>
  <si>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</si>
  <si>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</si>
  <si>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</si>
  <si>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</si>
  <si>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</si>
  <si>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</si>
  <si>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</si>
  <si>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</si>
  <si>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</si>
  <si>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</si>
  <si>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</si>
  <si>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</si>
  <si>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</si>
  <si>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</si>
  <si>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</si>
  <si>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</si>
  <si>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</si>
  <si>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</si>
  <si>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</si>
  <si>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</si>
  <si>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</si>
  <si>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</si>
  <si>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</si>
  <si>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</si>
  <si>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</si>
  <si>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</si>
  <si>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</si>
  <si>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</si>
  <si>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</si>
  <si>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</si>
  <si>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</si>
  <si>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</si>
  <si>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</si>
  <si>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</si>
  <si>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</si>
  <si>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</si>
  <si>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</si>
  <si>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</si>
  <si>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</si>
  <si>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</si>
  <si>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</si>
  <si>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</si>
  <si>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</si>
  <si>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</si>
  <si>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</si>
  <si>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</si>
  <si>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</si>
  <si>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</si>
  <si>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</si>
  <si>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</si>
  <si>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</si>
  <si>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</si>
  <si>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</si>
  <si>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</si>
  <si>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</si>
  <si>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</si>
  <si>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</si>
  <si>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</si>
  <si>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</si>
  <si>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</si>
  <si>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</si>
  <si>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</si>
  <si>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</si>
  <si>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</si>
  <si>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</si>
  <si>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</si>
  <si>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</si>
  <si>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</si>
  <si>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</si>
  <si>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</si>
  <si>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</si>
  <si>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</si>
  <si>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</si>
  <si>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</si>
  <si>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</si>
  <si>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</si>
  <si>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</si>
  <si>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</si>
  <si>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</si>
  <si>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</si>
  <si>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</si>
  <si>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</si>
  <si>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</si>
  <si>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</si>
  <si>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</si>
  <si>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</si>
  <si>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</si>
  <si>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</si>
  <si>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</si>
  <si>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</si>
  <si>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</si>
  <si>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</si>
  <si>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</si>
  <si>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</si>
  <si>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</si>
  <si>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</si>
  <si>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</si>
  <si>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</si>
  <si>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</si>
  <si>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</si>
  <si>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</si>
  <si>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</si>
  <si>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</si>
  <si>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</si>
  <si>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</si>
  <si>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</si>
  <si>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</si>
  <si>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</si>
  <si>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</si>
  <si>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</si>
  <si>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</si>
  <si>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</si>
  <si>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</si>
  <si>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</si>
  <si>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</si>
  <si>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</si>
  <si>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</si>
  <si>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</si>
  <si>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</si>
  <si>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</si>
  <si>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</si>
  <si>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</si>
  <si>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</si>
  <si>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</si>
  <si>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</si>
  <si>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</si>
  <si>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</si>
  <si>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</si>
  <si>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</si>
  <si>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01.01.2013.</t>
  </si>
  <si>
    <t>31.12.2013.</t>
  </si>
  <si>
    <t>03282635</t>
  </si>
  <si>
    <t>080040936</t>
  </si>
  <si>
    <t>45050126417</t>
  </si>
  <si>
    <t>KONČAR-ELEKTROINDUSTRIJA d.d.</t>
  </si>
  <si>
    <t>ZAGREB</t>
  </si>
  <si>
    <t>FALLEROVO ŠETALIŠTE 22</t>
  </si>
  <si>
    <t>koncar.finance@koncar.hr</t>
  </si>
  <si>
    <t>www.koncar.hr</t>
  </si>
  <si>
    <t>Zagreb</t>
  </si>
  <si>
    <t>Grad Zagreb</t>
  </si>
  <si>
    <t>NE</t>
  </si>
  <si>
    <t>2711</t>
  </si>
  <si>
    <t>ILIĆ VESNA</t>
  </si>
  <si>
    <t>01 3667 183</t>
  </si>
  <si>
    <t>vesna.ilic@koncar.hr</t>
  </si>
  <si>
    <t>BAGO DARINKO</t>
  </si>
  <si>
    <t>01 3667 177</t>
  </si>
  <si>
    <t>Obveznik: KONČAR-ELEKTROINDUSTRIJA d.d. ZAGREB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</si>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</sst>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4">
      <selection activeCell="H48" sqref="H48:I4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2" t="s">
        <v>213</v>
      </c>
      <c r="B1" s="143"/>
      <c r="C1" s="143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0" t="s">
        <v>214</v>
      </c>
      <c r="B2" s="181"/>
      <c r="C2" s="181"/>
      <c r="D2" s="182"/>
      <c r="E2" s="118" t="s">
        <v>288</v>
      </c>
      <c r="F2" s="12"/>
      <c r="G2" s="13" t="s">
        <v>215</v>
      </c>
      <c r="H2" s="118" t="s">
        <v>289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83" t="s">
        <v>282</v>
      </c>
      <c r="B4" s="184"/>
      <c r="C4" s="184"/>
      <c r="D4" s="184"/>
      <c r="E4" s="184"/>
      <c r="F4" s="184"/>
      <c r="G4" s="184"/>
      <c r="H4" s="184"/>
      <c r="I4" s="185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3" t="s">
        <v>216</v>
      </c>
      <c r="B6" s="134"/>
      <c r="C6" s="148" t="s">
        <v>290</v>
      </c>
      <c r="D6" s="14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6" t="s">
        <v>217</v>
      </c>
      <c r="B8" s="187"/>
      <c r="C8" s="148" t="s">
        <v>291</v>
      </c>
      <c r="D8" s="14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8" t="s">
        <v>218</v>
      </c>
      <c r="B10" s="178"/>
      <c r="C10" s="148" t="s">
        <v>292</v>
      </c>
      <c r="D10" s="14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79"/>
      <c r="B11" s="17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3" t="s">
        <v>219</v>
      </c>
      <c r="B12" s="134"/>
      <c r="C12" s="150" t="s">
        <v>293</v>
      </c>
      <c r="D12" s="175"/>
      <c r="E12" s="175"/>
      <c r="F12" s="175"/>
      <c r="G12" s="175"/>
      <c r="H12" s="175"/>
      <c r="I12" s="136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3" t="s">
        <v>220</v>
      </c>
      <c r="B14" s="134"/>
      <c r="C14" s="176">
        <v>10000</v>
      </c>
      <c r="D14" s="177"/>
      <c r="E14" s="16"/>
      <c r="F14" s="150" t="s">
        <v>294</v>
      </c>
      <c r="G14" s="175"/>
      <c r="H14" s="175"/>
      <c r="I14" s="136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3" t="s">
        <v>221</v>
      </c>
      <c r="B16" s="134"/>
      <c r="C16" s="150" t="s">
        <v>295</v>
      </c>
      <c r="D16" s="175"/>
      <c r="E16" s="175"/>
      <c r="F16" s="175"/>
      <c r="G16" s="175"/>
      <c r="H16" s="175"/>
      <c r="I16" s="136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3" t="s">
        <v>222</v>
      </c>
      <c r="B18" s="134"/>
      <c r="C18" s="171" t="s">
        <v>296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3" t="s">
        <v>223</v>
      </c>
      <c r="B20" s="134"/>
      <c r="C20" s="171" t="s">
        <v>297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3" t="s">
        <v>224</v>
      </c>
      <c r="B22" s="134"/>
      <c r="C22" s="119">
        <v>133</v>
      </c>
      <c r="D22" s="150" t="s">
        <v>298</v>
      </c>
      <c r="E22" s="161"/>
      <c r="F22" s="162"/>
      <c r="G22" s="133"/>
      <c r="H22" s="174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3" t="s">
        <v>225</v>
      </c>
      <c r="B24" s="134"/>
      <c r="C24" s="119">
        <v>21</v>
      </c>
      <c r="D24" s="150" t="s">
        <v>299</v>
      </c>
      <c r="E24" s="161"/>
      <c r="F24" s="161"/>
      <c r="G24" s="162"/>
      <c r="H24" s="51" t="s">
        <v>226</v>
      </c>
      <c r="I24" s="120">
        <v>52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283</v>
      </c>
      <c r="I25" s="96"/>
      <c r="J25" s="10"/>
      <c r="K25" s="10"/>
      <c r="L25" s="10"/>
    </row>
    <row r="26" spans="1:12" ht="12.75">
      <c r="A26" s="133" t="s">
        <v>227</v>
      </c>
      <c r="B26" s="134"/>
      <c r="C26" s="121" t="s">
        <v>300</v>
      </c>
      <c r="D26" s="25"/>
      <c r="E26" s="33"/>
      <c r="F26" s="24"/>
      <c r="G26" s="163" t="s">
        <v>228</v>
      </c>
      <c r="H26" s="134"/>
      <c r="I26" s="122" t="s">
        <v>301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4" t="s">
        <v>229</v>
      </c>
      <c r="B28" s="165"/>
      <c r="C28" s="166"/>
      <c r="D28" s="166"/>
      <c r="E28" s="167" t="s">
        <v>230</v>
      </c>
      <c r="F28" s="168"/>
      <c r="G28" s="168"/>
      <c r="H28" s="169" t="s">
        <v>231</v>
      </c>
      <c r="I28" s="17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8"/>
      <c r="B30" s="151"/>
      <c r="C30" s="151"/>
      <c r="D30" s="152"/>
      <c r="E30" s="158"/>
      <c r="F30" s="151"/>
      <c r="G30" s="151"/>
      <c r="H30" s="148"/>
      <c r="I30" s="149"/>
      <c r="J30" s="10"/>
      <c r="K30" s="10"/>
      <c r="L30" s="10"/>
    </row>
    <row r="31" spans="1:12" ht="12.75">
      <c r="A31" s="92"/>
      <c r="B31" s="22"/>
      <c r="C31" s="21"/>
      <c r="D31" s="159"/>
      <c r="E31" s="159"/>
      <c r="F31" s="159"/>
      <c r="G31" s="160"/>
      <c r="H31" s="16"/>
      <c r="I31" s="99"/>
      <c r="J31" s="10"/>
      <c r="K31" s="10"/>
      <c r="L31" s="10"/>
    </row>
    <row r="32" spans="1:12" ht="12.75">
      <c r="A32" s="158"/>
      <c r="B32" s="151"/>
      <c r="C32" s="151"/>
      <c r="D32" s="152"/>
      <c r="E32" s="158"/>
      <c r="F32" s="151"/>
      <c r="G32" s="151"/>
      <c r="H32" s="148"/>
      <c r="I32" s="149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8"/>
      <c r="B34" s="151"/>
      <c r="C34" s="151"/>
      <c r="D34" s="152"/>
      <c r="E34" s="158"/>
      <c r="F34" s="151"/>
      <c r="G34" s="151"/>
      <c r="H34" s="148"/>
      <c r="I34" s="14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8"/>
      <c r="B36" s="151"/>
      <c r="C36" s="151"/>
      <c r="D36" s="152"/>
      <c r="E36" s="158"/>
      <c r="F36" s="151"/>
      <c r="G36" s="151"/>
      <c r="H36" s="148"/>
      <c r="I36" s="149"/>
      <c r="J36" s="10"/>
      <c r="K36" s="10"/>
      <c r="L36" s="10"/>
    </row>
    <row r="37" spans="1:12" ht="12.75">
      <c r="A37" s="101"/>
      <c r="B37" s="30"/>
      <c r="C37" s="153"/>
      <c r="D37" s="154"/>
      <c r="E37" s="16"/>
      <c r="F37" s="153"/>
      <c r="G37" s="154"/>
      <c r="H37" s="16"/>
      <c r="I37" s="93"/>
      <c r="J37" s="10"/>
      <c r="K37" s="10"/>
      <c r="L37" s="10"/>
    </row>
    <row r="38" spans="1:12" ht="12.75">
      <c r="A38" s="158"/>
      <c r="B38" s="151"/>
      <c r="C38" s="151"/>
      <c r="D38" s="152"/>
      <c r="E38" s="158"/>
      <c r="F38" s="151"/>
      <c r="G38" s="151"/>
      <c r="H38" s="148"/>
      <c r="I38" s="149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8"/>
      <c r="B40" s="151"/>
      <c r="C40" s="151"/>
      <c r="D40" s="152"/>
      <c r="E40" s="158"/>
      <c r="F40" s="151"/>
      <c r="G40" s="151"/>
      <c r="H40" s="148"/>
      <c r="I40" s="14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8" t="s">
        <v>232</v>
      </c>
      <c r="B44" s="129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1"/>
      <c r="B45" s="30"/>
      <c r="C45" s="153"/>
      <c r="D45" s="154"/>
      <c r="E45" s="16"/>
      <c r="F45" s="153"/>
      <c r="G45" s="155"/>
      <c r="H45" s="35"/>
      <c r="I45" s="105"/>
      <c r="J45" s="10"/>
      <c r="K45" s="10"/>
      <c r="L45" s="10"/>
    </row>
    <row r="46" spans="1:12" ht="12.75">
      <c r="A46" s="128" t="s">
        <v>233</v>
      </c>
      <c r="B46" s="129"/>
      <c r="C46" s="150" t="s">
        <v>302</v>
      </c>
      <c r="D46" s="156"/>
      <c r="E46" s="156"/>
      <c r="F46" s="156"/>
      <c r="G46" s="156"/>
      <c r="H46" s="156"/>
      <c r="I46" s="157"/>
      <c r="J46" s="10"/>
      <c r="K46" s="10"/>
      <c r="L46" s="10"/>
    </row>
    <row r="47" spans="1:12" ht="12.75">
      <c r="A47" s="92"/>
      <c r="B47" s="22"/>
      <c r="C47" s="21" t="s">
        <v>234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8" t="s">
        <v>235</v>
      </c>
      <c r="B48" s="129"/>
      <c r="C48" s="135" t="s">
        <v>303</v>
      </c>
      <c r="D48" s="131"/>
      <c r="E48" s="132"/>
      <c r="F48" s="16"/>
      <c r="G48" s="51" t="s">
        <v>236</v>
      </c>
      <c r="H48" s="135" t="s">
        <v>306</v>
      </c>
      <c r="I48" s="132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8" t="s">
        <v>222</v>
      </c>
      <c r="B50" s="129"/>
      <c r="C50" s="130" t="s">
        <v>304</v>
      </c>
      <c r="D50" s="131"/>
      <c r="E50" s="131"/>
      <c r="F50" s="131"/>
      <c r="G50" s="131"/>
      <c r="H50" s="131"/>
      <c r="I50" s="132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3" t="s">
        <v>237</v>
      </c>
      <c r="B52" s="134"/>
      <c r="C52" s="135" t="s">
        <v>305</v>
      </c>
      <c r="D52" s="131"/>
      <c r="E52" s="131"/>
      <c r="F52" s="131"/>
      <c r="G52" s="131"/>
      <c r="H52" s="131"/>
      <c r="I52" s="136"/>
      <c r="J52" s="10"/>
      <c r="K52" s="10"/>
      <c r="L52" s="10"/>
    </row>
    <row r="53" spans="1:12" ht="12.75">
      <c r="A53" s="106"/>
      <c r="B53" s="20"/>
      <c r="C53" s="144" t="s">
        <v>238</v>
      </c>
      <c r="D53" s="144"/>
      <c r="E53" s="144"/>
      <c r="F53" s="144"/>
      <c r="G53" s="144"/>
      <c r="H53" s="144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37" t="s">
        <v>239</v>
      </c>
      <c r="C55" s="138"/>
      <c r="D55" s="138"/>
      <c r="E55" s="138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39" t="s">
        <v>271</v>
      </c>
      <c r="C56" s="140"/>
      <c r="D56" s="140"/>
      <c r="E56" s="140"/>
      <c r="F56" s="140"/>
      <c r="G56" s="140"/>
      <c r="H56" s="140"/>
      <c r="I56" s="141"/>
      <c r="J56" s="10"/>
      <c r="K56" s="10"/>
      <c r="L56" s="10"/>
    </row>
    <row r="57" spans="1:12" ht="12.75">
      <c r="A57" s="106"/>
      <c r="B57" s="139" t="s">
        <v>272</v>
      </c>
      <c r="C57" s="140"/>
      <c r="D57" s="140"/>
      <c r="E57" s="140"/>
      <c r="F57" s="140"/>
      <c r="G57" s="140"/>
      <c r="H57" s="140"/>
      <c r="I57" s="108"/>
      <c r="J57" s="10"/>
      <c r="K57" s="10"/>
      <c r="L57" s="10"/>
    </row>
    <row r="58" spans="1:12" ht="12.75">
      <c r="A58" s="106"/>
      <c r="B58" s="139" t="s">
        <v>273</v>
      </c>
      <c r="C58" s="140"/>
      <c r="D58" s="140"/>
      <c r="E58" s="140"/>
      <c r="F58" s="140"/>
      <c r="G58" s="140"/>
      <c r="H58" s="140"/>
      <c r="I58" s="141"/>
      <c r="J58" s="10"/>
      <c r="K58" s="10"/>
      <c r="L58" s="10"/>
    </row>
    <row r="59" spans="1:12" ht="12.75">
      <c r="A59" s="106"/>
      <c r="B59" s="139" t="s">
        <v>274</v>
      </c>
      <c r="C59" s="140"/>
      <c r="D59" s="140"/>
      <c r="E59" s="140"/>
      <c r="F59" s="140"/>
      <c r="G59" s="140"/>
      <c r="H59" s="140"/>
      <c r="I59" s="141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240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241</v>
      </c>
      <c r="F62" s="33"/>
      <c r="G62" s="145" t="s">
        <v>242</v>
      </c>
      <c r="H62" s="146"/>
      <c r="I62" s="14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26"/>
      <c r="H63" s="127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">
      <selection activeCell="M86" sqref="M86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3.28125" style="52" customWidth="1"/>
    <col min="12" max="16384" width="9.140625" style="52" customWidth="1"/>
  </cols>
  <sheetData>
    <row r="1" spans="1:11" ht="12.75" customHeight="1">
      <c r="A1" s="198" t="s">
        <v>127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289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307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39</v>
      </c>
      <c r="B4" s="204"/>
      <c r="C4" s="204"/>
      <c r="D4" s="204"/>
      <c r="E4" s="204"/>
      <c r="F4" s="204"/>
      <c r="G4" s="204"/>
      <c r="H4" s="205"/>
      <c r="I4" s="58" t="s">
        <v>243</v>
      </c>
      <c r="J4" s="59" t="s">
        <v>284</v>
      </c>
      <c r="K4" s="60" t="s">
        <v>285</v>
      </c>
    </row>
    <row r="5" spans="1:11" ht="12.75">
      <c r="A5" s="188">
        <v>1</v>
      </c>
      <c r="B5" s="188"/>
      <c r="C5" s="188"/>
      <c r="D5" s="188"/>
      <c r="E5" s="188"/>
      <c r="F5" s="188"/>
      <c r="G5" s="188"/>
      <c r="H5" s="188"/>
      <c r="I5" s="57">
        <v>2</v>
      </c>
      <c r="J5" s="56">
        <v>3</v>
      </c>
      <c r="K5" s="56">
        <v>4</v>
      </c>
    </row>
    <row r="6" spans="1:11" ht="12.75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.75">
      <c r="A7" s="192" t="s">
        <v>40</v>
      </c>
      <c r="B7" s="193"/>
      <c r="C7" s="193"/>
      <c r="D7" s="193"/>
      <c r="E7" s="193"/>
      <c r="F7" s="193"/>
      <c r="G7" s="193"/>
      <c r="H7" s="194"/>
      <c r="I7" s="3">
        <v>1</v>
      </c>
      <c r="J7" s="6"/>
      <c r="K7" s="6"/>
    </row>
    <row r="8" spans="1:11" ht="12.75">
      <c r="A8" s="195" t="s">
        <v>10</v>
      </c>
      <c r="B8" s="196"/>
      <c r="C8" s="196"/>
      <c r="D8" s="196"/>
      <c r="E8" s="196"/>
      <c r="F8" s="196"/>
      <c r="G8" s="196"/>
      <c r="H8" s="197"/>
      <c r="I8" s="1">
        <v>2</v>
      </c>
      <c r="J8" s="53">
        <f>J9+J16+J26+J35+J39</f>
        <v>1079639263</v>
      </c>
      <c r="K8" s="53">
        <f>K9+K16+K26+K35+K39</f>
        <v>1130865598</v>
      </c>
    </row>
    <row r="9" spans="1:11" ht="12.75">
      <c r="A9" s="206" t="s">
        <v>170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f>SUM(J10:J15)</f>
        <v>0</v>
      </c>
      <c r="K9" s="53">
        <f>SUM(K10:K15)</f>
        <v>250000</v>
      </c>
    </row>
    <row r="10" spans="1:11" ht="12.75">
      <c r="A10" s="206" t="s">
        <v>88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>
        <v>250000</v>
      </c>
    </row>
    <row r="11" spans="1:11" ht="12.75">
      <c r="A11" s="206" t="s">
        <v>11</v>
      </c>
      <c r="B11" s="207"/>
      <c r="C11" s="207"/>
      <c r="D11" s="207"/>
      <c r="E11" s="207"/>
      <c r="F11" s="207"/>
      <c r="G11" s="207"/>
      <c r="H11" s="208"/>
      <c r="I11" s="1">
        <v>5</v>
      </c>
      <c r="J11" s="7"/>
      <c r="K11" s="7"/>
    </row>
    <row r="12" spans="1:11" ht="12.75">
      <c r="A12" s="206" t="s">
        <v>89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173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174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175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171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345712486</v>
      </c>
      <c r="K16" s="53">
        <f>SUM(K17:K25)</f>
        <v>349872420</v>
      </c>
    </row>
    <row r="17" spans="1:11" ht="12.75">
      <c r="A17" s="206" t="s">
        <v>176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76201035</v>
      </c>
      <c r="K17" s="7">
        <v>75869196</v>
      </c>
    </row>
    <row r="18" spans="1:11" ht="12.75">
      <c r="A18" s="206" t="s">
        <v>212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128856608</v>
      </c>
      <c r="K18" s="7">
        <v>129727022</v>
      </c>
    </row>
    <row r="19" spans="1:11" ht="12.75">
      <c r="A19" s="206" t="s">
        <v>177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24476093</v>
      </c>
      <c r="K19" s="7">
        <v>20945104</v>
      </c>
    </row>
    <row r="20" spans="1:11" ht="12.75">
      <c r="A20" s="206" t="s">
        <v>21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2616150</v>
      </c>
      <c r="K20" s="7">
        <v>2484904</v>
      </c>
    </row>
    <row r="21" spans="1:11" ht="12.75">
      <c r="A21" s="206" t="s">
        <v>22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48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13387643</v>
      </c>
      <c r="K22" s="7">
        <v>20657025</v>
      </c>
    </row>
    <row r="23" spans="1:11" ht="12.75">
      <c r="A23" s="206" t="s">
        <v>49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446616</v>
      </c>
      <c r="K23" s="7">
        <v>460828</v>
      </c>
    </row>
    <row r="24" spans="1:11" ht="12.75">
      <c r="A24" s="206" t="s">
        <v>50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63376</v>
      </c>
      <c r="K24" s="7">
        <v>63376</v>
      </c>
    </row>
    <row r="25" spans="1:11" ht="12.75">
      <c r="A25" s="206" t="s">
        <v>51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99664965</v>
      </c>
      <c r="K25" s="7">
        <v>99664965</v>
      </c>
    </row>
    <row r="26" spans="1:11" ht="12.75">
      <c r="A26" s="206" t="s">
        <v>155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710371905</v>
      </c>
      <c r="K26" s="53">
        <f>SUM(K27:K34)</f>
        <v>762145555</v>
      </c>
    </row>
    <row r="27" spans="1:11" ht="12.75">
      <c r="A27" s="206" t="s">
        <v>52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706450920</v>
      </c>
      <c r="K27" s="7">
        <v>759040061</v>
      </c>
    </row>
    <row r="28" spans="1:11" ht="12.75">
      <c r="A28" s="206" t="s">
        <v>53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54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>
      <c r="A30" s="206" t="s">
        <v>59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60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3920985</v>
      </c>
      <c r="K31" s="7">
        <v>3105494</v>
      </c>
    </row>
    <row r="32" spans="1:11" ht="12.75">
      <c r="A32" s="206" t="s">
        <v>61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55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148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149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f>SUM(J36:J38)</f>
        <v>23554872</v>
      </c>
      <c r="K35" s="53">
        <f>SUM(K36:K38)</f>
        <v>18597623</v>
      </c>
    </row>
    <row r="36" spans="1:11" ht="12.75">
      <c r="A36" s="206" t="s">
        <v>56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57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18257005</v>
      </c>
      <c r="K37" s="7">
        <v>15351663</v>
      </c>
    </row>
    <row r="38" spans="1:11" ht="12.75">
      <c r="A38" s="206" t="s">
        <v>58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5297867</v>
      </c>
      <c r="K38" s="7">
        <v>3245960</v>
      </c>
    </row>
    <row r="39" spans="1:11" ht="12.75">
      <c r="A39" s="206" t="s">
        <v>150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195" t="s">
        <v>205</v>
      </c>
      <c r="B40" s="196"/>
      <c r="C40" s="196"/>
      <c r="D40" s="196"/>
      <c r="E40" s="196"/>
      <c r="F40" s="196"/>
      <c r="G40" s="196"/>
      <c r="H40" s="197"/>
      <c r="I40" s="1">
        <v>34</v>
      </c>
      <c r="J40" s="53">
        <f>J41+J49+J56+J64</f>
        <v>448202734</v>
      </c>
      <c r="K40" s="53">
        <f>K41+K49+K56+K64</f>
        <v>417954136</v>
      </c>
    </row>
    <row r="41" spans="1:11" ht="12.75">
      <c r="A41" s="206" t="s">
        <v>76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794388</v>
      </c>
      <c r="K41" s="53">
        <f>SUM(K42:K48)</f>
        <v>33435</v>
      </c>
    </row>
    <row r="42" spans="1:11" ht="12.75">
      <c r="A42" s="206" t="s">
        <v>91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/>
      <c r="K42" s="7"/>
    </row>
    <row r="43" spans="1:11" ht="12.75">
      <c r="A43" s="206" t="s">
        <v>92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62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63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/>
      <c r="K45" s="7"/>
    </row>
    <row r="46" spans="1:11" ht="12.75">
      <c r="A46" s="206" t="s">
        <v>64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794388</v>
      </c>
      <c r="K46" s="7">
        <v>33435</v>
      </c>
    </row>
    <row r="47" spans="1:11" ht="12.75">
      <c r="A47" s="206" t="s">
        <v>65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66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77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38932281</v>
      </c>
      <c r="K49" s="53">
        <f>SUM(K50:K55)</f>
        <v>88386567</v>
      </c>
    </row>
    <row r="50" spans="1:11" ht="12.75">
      <c r="A50" s="206" t="s">
        <v>165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17992512</v>
      </c>
      <c r="K50" s="7">
        <v>63354921</v>
      </c>
    </row>
    <row r="51" spans="1:11" ht="12.75">
      <c r="A51" s="206" t="s">
        <v>166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612509</v>
      </c>
      <c r="K51" s="7">
        <v>1206459</v>
      </c>
    </row>
    <row r="52" spans="1:11" ht="12.75">
      <c r="A52" s="206" t="s">
        <v>167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168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43176</v>
      </c>
      <c r="K53" s="7">
        <v>47627</v>
      </c>
    </row>
    <row r="54" spans="1:11" ht="12.75">
      <c r="A54" s="206" t="s">
        <v>7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/>
      <c r="K54" s="7">
        <v>3393937</v>
      </c>
    </row>
    <row r="55" spans="1:11" ht="12.75">
      <c r="A55" s="206" t="s">
        <v>8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20284084</v>
      </c>
      <c r="K55" s="7">
        <v>20383623</v>
      </c>
    </row>
    <row r="56" spans="1:11" ht="12.75">
      <c r="A56" s="206" t="s">
        <v>78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f>SUM(J57:J63)</f>
        <v>209553828</v>
      </c>
      <c r="K56" s="53">
        <f>SUM(K57:K63)</f>
        <v>214321972</v>
      </c>
    </row>
    <row r="57" spans="1:11" ht="12.75">
      <c r="A57" s="206" t="s">
        <v>52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53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83018262</v>
      </c>
      <c r="K58" s="7">
        <v>56604644</v>
      </c>
    </row>
    <row r="59" spans="1:11" ht="12.75">
      <c r="A59" s="206" t="s">
        <v>207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59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60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61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/>
      <c r="K62" s="7"/>
    </row>
    <row r="63" spans="1:11" ht="12.75">
      <c r="A63" s="206" t="s">
        <v>31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126535566</v>
      </c>
      <c r="K63" s="7">
        <v>157717328</v>
      </c>
    </row>
    <row r="64" spans="1:11" ht="12.75">
      <c r="A64" s="206" t="s">
        <v>172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198922237</v>
      </c>
      <c r="K64" s="7">
        <v>115212162</v>
      </c>
    </row>
    <row r="65" spans="1:11" ht="12.75">
      <c r="A65" s="195" t="s">
        <v>36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1157065</v>
      </c>
      <c r="K65" s="7">
        <v>1171652</v>
      </c>
    </row>
    <row r="66" spans="1:11" ht="12.75">
      <c r="A66" s="195" t="s">
        <v>206</v>
      </c>
      <c r="B66" s="196"/>
      <c r="C66" s="196"/>
      <c r="D66" s="196"/>
      <c r="E66" s="196"/>
      <c r="F66" s="196"/>
      <c r="G66" s="196"/>
      <c r="H66" s="197"/>
      <c r="I66" s="1">
        <v>60</v>
      </c>
      <c r="J66" s="53">
        <f>J7+J8+J40+J65</f>
        <v>1528999062</v>
      </c>
      <c r="K66" s="53">
        <f>K7+K8+K40+K65</f>
        <v>1549991386</v>
      </c>
    </row>
    <row r="67" spans="1:11" ht="12.75">
      <c r="A67" s="209" t="s">
        <v>67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>
        <v>745924395</v>
      </c>
      <c r="K67" s="8">
        <v>718995128</v>
      </c>
    </row>
    <row r="68" spans="1:11" ht="12.75">
      <c r="A68" s="212" t="s">
        <v>38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192" t="s">
        <v>156</v>
      </c>
      <c r="B69" s="193"/>
      <c r="C69" s="193"/>
      <c r="D69" s="193"/>
      <c r="E69" s="193"/>
      <c r="F69" s="193"/>
      <c r="G69" s="193"/>
      <c r="H69" s="194"/>
      <c r="I69" s="3">
        <v>62</v>
      </c>
      <c r="J69" s="54">
        <f>J70+J71+J72+J78+J79+J82+J85</f>
        <v>1376809504</v>
      </c>
      <c r="K69" s="54">
        <f>K70+K71+K72+K78+K79+K82+K85</f>
        <v>1482812078</v>
      </c>
    </row>
    <row r="70" spans="1:11" ht="12.75">
      <c r="A70" s="206" t="s">
        <v>115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1028847600</v>
      </c>
      <c r="K70" s="7">
        <v>1028847600</v>
      </c>
    </row>
    <row r="71" spans="1:11" ht="12.75">
      <c r="A71" s="206" t="s">
        <v>116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719579</v>
      </c>
      <c r="K71" s="7">
        <v>719579</v>
      </c>
    </row>
    <row r="72" spans="1:11" ht="12.75">
      <c r="A72" s="206" t="s">
        <v>117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f>J73+J74-J75+J76+J77</f>
        <v>197000749</v>
      </c>
      <c r="K72" s="53">
        <f>K73+K74-K75+K76+K77</f>
        <v>273420895</v>
      </c>
    </row>
    <row r="73" spans="1:11" ht="12.75">
      <c r="A73" s="206" t="s">
        <v>118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17997220</v>
      </c>
      <c r="K73" s="7">
        <v>23454999</v>
      </c>
    </row>
    <row r="74" spans="1:11" ht="12.75">
      <c r="A74" s="206" t="s">
        <v>119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265600</v>
      </c>
      <c r="K74" s="7">
        <v>3237716</v>
      </c>
    </row>
    <row r="75" spans="1:11" ht="12.75">
      <c r="A75" s="206" t="s">
        <v>107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265600</v>
      </c>
      <c r="K75" s="7">
        <v>3237716</v>
      </c>
    </row>
    <row r="76" spans="1:11" ht="12.75">
      <c r="A76" s="206" t="s">
        <v>108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>
        <v>102458881</v>
      </c>
      <c r="K76" s="7">
        <v>138879053</v>
      </c>
    </row>
    <row r="77" spans="1:11" ht="12.75">
      <c r="A77" s="206" t="s">
        <v>109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76544648</v>
      </c>
      <c r="K77" s="7">
        <v>111086843</v>
      </c>
    </row>
    <row r="78" spans="1:11" ht="12.75">
      <c r="A78" s="206" t="s">
        <v>110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/>
    </row>
    <row r="79" spans="1:11" ht="12.75">
      <c r="A79" s="206" t="s">
        <v>203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J80-J81</f>
        <v>41085994</v>
      </c>
      <c r="K79" s="53">
        <f>K80-K81</f>
        <v>37997206</v>
      </c>
    </row>
    <row r="80" spans="1:11" ht="12.75">
      <c r="A80" s="215" t="s">
        <v>139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41085994</v>
      </c>
      <c r="K80" s="7">
        <v>37997206</v>
      </c>
    </row>
    <row r="81" spans="1:11" ht="12.75">
      <c r="A81" s="215" t="s">
        <v>140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6" t="s">
        <v>204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f>J83-J84</f>
        <v>109155582</v>
      </c>
      <c r="K82" s="53">
        <f>K83-K84</f>
        <v>141826798</v>
      </c>
    </row>
    <row r="83" spans="1:11" ht="12.75">
      <c r="A83" s="215" t="s">
        <v>141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109155582</v>
      </c>
      <c r="K83" s="7">
        <v>141826798</v>
      </c>
    </row>
    <row r="84" spans="1:11" ht="12.75">
      <c r="A84" s="215" t="s">
        <v>142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6" t="s">
        <v>143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195" t="s">
        <v>13</v>
      </c>
      <c r="B86" s="196"/>
      <c r="C86" s="196"/>
      <c r="D86" s="196"/>
      <c r="E86" s="196"/>
      <c r="F86" s="196"/>
      <c r="G86" s="196"/>
      <c r="H86" s="197"/>
      <c r="I86" s="1">
        <v>79</v>
      </c>
      <c r="J86" s="53">
        <f>SUM(J87:J89)</f>
        <v>137873197</v>
      </c>
      <c r="K86" s="53">
        <f>SUM(K87:K89)</f>
        <v>57068690</v>
      </c>
    </row>
    <row r="87" spans="1:11" ht="12.75">
      <c r="A87" s="206" t="s">
        <v>103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1187395</v>
      </c>
      <c r="K87" s="7">
        <v>1723731</v>
      </c>
    </row>
    <row r="88" spans="1:11" ht="12.75">
      <c r="A88" s="206" t="s">
        <v>104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105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136685802</v>
      </c>
      <c r="K89" s="7">
        <v>55344959</v>
      </c>
    </row>
    <row r="90" spans="1:11" ht="12.75">
      <c r="A90" s="195" t="s">
        <v>14</v>
      </c>
      <c r="B90" s="196"/>
      <c r="C90" s="196"/>
      <c r="D90" s="196"/>
      <c r="E90" s="196"/>
      <c r="F90" s="196"/>
      <c r="G90" s="196"/>
      <c r="H90" s="197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6" t="s">
        <v>106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208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/>
      <c r="K93" s="7"/>
    </row>
    <row r="94" spans="1:11" ht="12.75">
      <c r="A94" s="206" t="s">
        <v>209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210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211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70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68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69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195" t="s">
        <v>15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3">
        <f>SUM(J101:J112)</f>
        <v>14316361</v>
      </c>
      <c r="K100" s="53">
        <f>SUM(K101:K112)</f>
        <v>10107625</v>
      </c>
    </row>
    <row r="101" spans="1:11" ht="12.75">
      <c r="A101" s="206" t="s">
        <v>106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2088311</v>
      </c>
      <c r="K101" s="7">
        <v>3391942</v>
      </c>
    </row>
    <row r="102" spans="1:11" ht="12.75">
      <c r="A102" s="206" t="s">
        <v>208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170000</v>
      </c>
      <c r="K102" s="7"/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/>
      <c r="K103" s="7"/>
    </row>
    <row r="104" spans="1:11" ht="12.75">
      <c r="A104" s="206" t="s">
        <v>209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/>
      <c r="K104" s="7"/>
    </row>
    <row r="105" spans="1:11" ht="12.75">
      <c r="A105" s="206" t="s">
        <v>210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1579536</v>
      </c>
      <c r="K105" s="7">
        <v>2195066</v>
      </c>
    </row>
    <row r="106" spans="1:11" ht="12.75">
      <c r="A106" s="206" t="s">
        <v>211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70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71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2062985</v>
      </c>
      <c r="K108" s="7">
        <v>3479688</v>
      </c>
    </row>
    <row r="109" spans="1:11" ht="12.75">
      <c r="A109" s="206" t="s">
        <v>72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8188912</v>
      </c>
      <c r="K109" s="7">
        <v>765640</v>
      </c>
    </row>
    <row r="110" spans="1:11" ht="12.75">
      <c r="A110" s="206" t="s">
        <v>75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97692</v>
      </c>
      <c r="K110" s="7">
        <v>271568</v>
      </c>
    </row>
    <row r="111" spans="1:11" ht="12.75">
      <c r="A111" s="206" t="s">
        <v>73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74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128925</v>
      </c>
      <c r="K112" s="7">
        <v>3721</v>
      </c>
    </row>
    <row r="113" spans="1:11" ht="12.7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/>
      <c r="K113" s="7">
        <v>2993</v>
      </c>
    </row>
    <row r="114" spans="1:11" ht="12.75">
      <c r="A114" s="195" t="s">
        <v>19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3">
        <f>J69+J86+J90+J100+J113</f>
        <v>1528999062</v>
      </c>
      <c r="K114" s="53">
        <f>K69+K86+K90+K100+K113</f>
        <v>1549991386</v>
      </c>
    </row>
    <row r="115" spans="1:11" ht="12.75">
      <c r="A115" s="220" t="s">
        <v>37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>
        <v>745924395</v>
      </c>
      <c r="K115" s="8">
        <v>718995128</v>
      </c>
    </row>
    <row r="116" spans="1:11" ht="12.75">
      <c r="A116" s="212" t="s">
        <v>275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2" t="s">
        <v>151</v>
      </c>
      <c r="B117" s="193"/>
      <c r="C117" s="193"/>
      <c r="D117" s="193"/>
      <c r="E117" s="193"/>
      <c r="F117" s="193"/>
      <c r="G117" s="193"/>
      <c r="H117" s="193"/>
      <c r="I117" s="226"/>
      <c r="J117" s="226"/>
      <c r="K117" s="227"/>
    </row>
    <row r="118" spans="1:11" ht="12.75">
      <c r="A118" s="206" t="s">
        <v>5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28" t="s">
        <v>6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276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9" sqref="L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8" t="s">
        <v>128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42" t="s">
        <v>308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3" t="s">
        <v>307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4" t="s">
        <v>39</v>
      </c>
      <c r="B4" s="234"/>
      <c r="C4" s="234"/>
      <c r="D4" s="234"/>
      <c r="E4" s="234"/>
      <c r="F4" s="234"/>
      <c r="G4" s="234"/>
      <c r="H4" s="234"/>
      <c r="I4" s="58" t="s">
        <v>244</v>
      </c>
      <c r="J4" s="235" t="s">
        <v>284</v>
      </c>
      <c r="K4" s="235"/>
      <c r="L4" s="235" t="s">
        <v>285</v>
      </c>
      <c r="M4" s="235"/>
    </row>
    <row r="5" spans="1:13" ht="22.5">
      <c r="A5" s="234"/>
      <c r="B5" s="234"/>
      <c r="C5" s="234"/>
      <c r="D5" s="234"/>
      <c r="E5" s="234"/>
      <c r="F5" s="234"/>
      <c r="G5" s="234"/>
      <c r="H5" s="234"/>
      <c r="I5" s="58"/>
      <c r="J5" s="60" t="s">
        <v>279</v>
      </c>
      <c r="K5" s="60" t="s">
        <v>280</v>
      </c>
      <c r="L5" s="60" t="s">
        <v>279</v>
      </c>
      <c r="M5" s="60" t="s">
        <v>280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2" t="s">
        <v>20</v>
      </c>
      <c r="B7" s="193"/>
      <c r="C7" s="193"/>
      <c r="D7" s="193"/>
      <c r="E7" s="193"/>
      <c r="F7" s="193"/>
      <c r="G7" s="193"/>
      <c r="H7" s="194"/>
      <c r="I7" s="3">
        <v>111</v>
      </c>
      <c r="J7" s="54">
        <f>SUM(J8:J9)</f>
        <v>117929410</v>
      </c>
      <c r="K7" s="54">
        <f>SUM(K8:K9)</f>
        <v>53446954</v>
      </c>
      <c r="L7" s="54">
        <f>SUM(L8:L9)</f>
        <v>138811094</v>
      </c>
      <c r="M7" s="54">
        <f>SUM(M8:M9)</f>
        <v>14042096</v>
      </c>
    </row>
    <row r="8" spans="1:13" ht="12.75">
      <c r="A8" s="195" t="s">
        <v>126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53744840</v>
      </c>
      <c r="K8" s="7">
        <v>13632808</v>
      </c>
      <c r="L8" s="7">
        <v>52783759</v>
      </c>
      <c r="M8" s="7">
        <v>13074374</v>
      </c>
    </row>
    <row r="9" spans="1:13" ht="12.75">
      <c r="A9" s="195" t="s">
        <v>79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64184570</v>
      </c>
      <c r="K9" s="7">
        <v>39814146</v>
      </c>
      <c r="L9" s="7">
        <v>86027335</v>
      </c>
      <c r="M9" s="7">
        <v>967722</v>
      </c>
    </row>
    <row r="10" spans="1:13" ht="12.75">
      <c r="A10" s="195" t="s">
        <v>9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3">
        <f>J11+J12+J16+J20+J21+J22+J25+J26</f>
        <v>74981709</v>
      </c>
      <c r="K10" s="53">
        <f>K11+K12+K16+K20+K21+K22+K25+K26</f>
        <v>26583601</v>
      </c>
      <c r="L10" s="53">
        <f>L11+L12+L16+L20+L21+L22+L25+L26</f>
        <v>85438513</v>
      </c>
      <c r="M10" s="53">
        <f>M11+M12+M16+M20+M21+M22+M25+M26</f>
        <v>-2504739</v>
      </c>
    </row>
    <row r="11" spans="1:13" ht="12.75">
      <c r="A11" s="195" t="s">
        <v>80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/>
      <c r="K11" s="7"/>
      <c r="L11" s="7"/>
      <c r="M11" s="7"/>
    </row>
    <row r="12" spans="1:13" ht="12.75">
      <c r="A12" s="195" t="s">
        <v>16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3">
        <f>SUM(J13:J15)</f>
        <v>25410703</v>
      </c>
      <c r="K12" s="53">
        <f>SUM(K13:K15)</f>
        <v>7969559</v>
      </c>
      <c r="L12" s="53">
        <f>SUM(L13:L15)</f>
        <v>26763441</v>
      </c>
      <c r="M12" s="53">
        <f>SUM(M13:M15)</f>
        <v>7294544</v>
      </c>
    </row>
    <row r="13" spans="1:13" ht="12.75">
      <c r="A13" s="206" t="s">
        <v>120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5372829</v>
      </c>
      <c r="K13" s="7">
        <v>1806504</v>
      </c>
      <c r="L13" s="7">
        <v>5900332</v>
      </c>
      <c r="M13" s="7">
        <v>1585865</v>
      </c>
    </row>
    <row r="14" spans="1:13" ht="12.75">
      <c r="A14" s="206" t="s">
        <v>121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/>
      <c r="K14" s="7"/>
      <c r="L14" s="7"/>
      <c r="M14" s="7"/>
    </row>
    <row r="15" spans="1:13" ht="12.75">
      <c r="A15" s="206" t="s">
        <v>41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20037874</v>
      </c>
      <c r="K15" s="7">
        <v>6163055</v>
      </c>
      <c r="L15" s="7">
        <v>20863109</v>
      </c>
      <c r="M15" s="7">
        <v>5708679</v>
      </c>
    </row>
    <row r="16" spans="1:13" ht="12.75">
      <c r="A16" s="195" t="s">
        <v>17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3">
        <f>SUM(J17:J19)</f>
        <v>20666044</v>
      </c>
      <c r="K16" s="53">
        <f>SUM(K17:K19)</f>
        <v>7817216</v>
      </c>
      <c r="L16" s="53">
        <f>SUM(L17:L19)</f>
        <v>21259025</v>
      </c>
      <c r="M16" s="53">
        <f>SUM(M17:M19)</f>
        <v>7331868</v>
      </c>
    </row>
    <row r="17" spans="1:13" ht="12.75">
      <c r="A17" s="206" t="s">
        <v>42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9834285</v>
      </c>
      <c r="K17" s="7">
        <v>3619733</v>
      </c>
      <c r="L17" s="7">
        <v>10086243</v>
      </c>
      <c r="M17" s="7">
        <v>3415987</v>
      </c>
    </row>
    <row r="18" spans="1:13" ht="12.75">
      <c r="A18" s="206" t="s">
        <v>43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8522189</v>
      </c>
      <c r="K18" s="7">
        <v>3669487</v>
      </c>
      <c r="L18" s="7">
        <v>8843390</v>
      </c>
      <c r="M18" s="7">
        <v>3361204</v>
      </c>
    </row>
    <row r="19" spans="1:13" ht="12.75">
      <c r="A19" s="206" t="s">
        <v>44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2309570</v>
      </c>
      <c r="K19" s="7">
        <v>527996</v>
      </c>
      <c r="L19" s="7">
        <v>2329392</v>
      </c>
      <c r="M19" s="7">
        <v>554677</v>
      </c>
    </row>
    <row r="20" spans="1:13" ht="12.75">
      <c r="A20" s="195" t="s">
        <v>81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10331247</v>
      </c>
      <c r="K20" s="7">
        <v>2613999</v>
      </c>
      <c r="L20" s="7">
        <v>10841703</v>
      </c>
      <c r="M20" s="7">
        <v>2685849</v>
      </c>
    </row>
    <row r="21" spans="1:13" ht="12.75">
      <c r="A21" s="195" t="s">
        <v>82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16282211</v>
      </c>
      <c r="K21" s="7">
        <v>6061677</v>
      </c>
      <c r="L21" s="7">
        <v>23866144</v>
      </c>
      <c r="M21" s="7">
        <v>5654149</v>
      </c>
    </row>
    <row r="22" spans="1:13" ht="12.75">
      <c r="A22" s="195" t="s">
        <v>18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3">
        <f>SUM(J23:J24)</f>
        <v>0</v>
      </c>
      <c r="K22" s="53"/>
      <c r="L22" s="53">
        <f>SUM(L23:L24)</f>
        <v>2097311</v>
      </c>
      <c r="M22" s="53">
        <v>2097311</v>
      </c>
    </row>
    <row r="23" spans="1:13" ht="12.75">
      <c r="A23" s="206" t="s">
        <v>111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112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>
        <v>2097311</v>
      </c>
      <c r="M24" s="7">
        <v>2097311</v>
      </c>
    </row>
    <row r="25" spans="1:13" ht="12.75">
      <c r="A25" s="195" t="s">
        <v>83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>
        <v>241079</v>
      </c>
      <c r="K25" s="7">
        <v>241079</v>
      </c>
      <c r="L25" s="7">
        <v>536336</v>
      </c>
      <c r="M25" s="7">
        <v>-27574091</v>
      </c>
    </row>
    <row r="26" spans="1:13" ht="12.75">
      <c r="A26" s="195" t="s">
        <v>35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2050425</v>
      </c>
      <c r="K26" s="7">
        <v>1880071</v>
      </c>
      <c r="L26" s="7">
        <v>74553</v>
      </c>
      <c r="M26" s="7">
        <v>5631</v>
      </c>
    </row>
    <row r="27" spans="1:13" ht="12.75">
      <c r="A27" s="195" t="s">
        <v>178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3">
        <f>SUM(J28:J32)</f>
        <v>133728169</v>
      </c>
      <c r="K27" s="53">
        <f>SUM(K28:K32)</f>
        <v>99140439</v>
      </c>
      <c r="L27" s="53">
        <f>SUM(L28:L32)</f>
        <v>103003734</v>
      </c>
      <c r="M27" s="53">
        <f>SUM(M28:M32)</f>
        <v>53430086</v>
      </c>
    </row>
    <row r="28" spans="1:13" ht="22.5" customHeight="1">
      <c r="A28" s="195" t="s">
        <v>192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27451205</v>
      </c>
      <c r="K28" s="7">
        <v>873925</v>
      </c>
      <c r="L28" s="7">
        <v>40633092</v>
      </c>
      <c r="M28" s="7">
        <v>987546</v>
      </c>
    </row>
    <row r="29" spans="1:13" ht="23.25" customHeight="1">
      <c r="A29" s="195" t="s">
        <v>129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18053591</v>
      </c>
      <c r="K29" s="7">
        <v>10043141</v>
      </c>
      <c r="L29" s="7">
        <v>17286944</v>
      </c>
      <c r="M29" s="7">
        <v>7358842</v>
      </c>
    </row>
    <row r="30" spans="1:13" ht="12.75">
      <c r="A30" s="195" t="s">
        <v>113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>
        <v>71786659</v>
      </c>
      <c r="K30" s="7">
        <v>71786659</v>
      </c>
      <c r="L30" s="7">
        <v>45083698</v>
      </c>
      <c r="M30" s="7">
        <v>45083698</v>
      </c>
    </row>
    <row r="31" spans="1:13" ht="12.75">
      <c r="A31" s="195" t="s">
        <v>188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>
        <v>16436714</v>
      </c>
      <c r="K31" s="7">
        <v>16436714</v>
      </c>
      <c r="L31" s="7"/>
      <c r="M31" s="7"/>
    </row>
    <row r="32" spans="1:13" ht="12.75">
      <c r="A32" s="195" t="s">
        <v>114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/>
      <c r="K32" s="7"/>
      <c r="L32" s="7"/>
      <c r="M32" s="7"/>
    </row>
    <row r="33" spans="1:13" ht="12.75">
      <c r="A33" s="195" t="s">
        <v>179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3">
        <f>SUM(J34:J37)</f>
        <v>62432486</v>
      </c>
      <c r="K33" s="53">
        <f>SUM(K34:K37)</f>
        <v>58985336</v>
      </c>
      <c r="L33" s="53">
        <f>SUM(L34:L37)</f>
        <v>14549517</v>
      </c>
      <c r="M33" s="53">
        <f>SUM(M34:M37)</f>
        <v>10149786</v>
      </c>
    </row>
    <row r="34" spans="1:13" ht="21" customHeight="1">
      <c r="A34" s="195" t="s">
        <v>46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/>
      <c r="K34" s="7"/>
      <c r="L34" s="7"/>
      <c r="M34" s="7"/>
    </row>
    <row r="35" spans="1:13" ht="24" customHeight="1">
      <c r="A35" s="195" t="s">
        <v>45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3740857</v>
      </c>
      <c r="K35" s="7">
        <v>293707</v>
      </c>
      <c r="L35" s="7">
        <v>4894435</v>
      </c>
      <c r="M35" s="7">
        <v>494704</v>
      </c>
    </row>
    <row r="36" spans="1:13" ht="17.25" customHeight="1">
      <c r="A36" s="195" t="s">
        <v>189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>
        <v>58691629</v>
      </c>
      <c r="K36" s="7">
        <v>58691629</v>
      </c>
      <c r="L36" s="7">
        <v>9655082</v>
      </c>
      <c r="M36" s="7">
        <v>9655082</v>
      </c>
    </row>
    <row r="37" spans="1:13" ht="12.75">
      <c r="A37" s="195" t="s">
        <v>47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/>
      <c r="K37" s="7"/>
      <c r="L37" s="7"/>
      <c r="M37" s="7"/>
    </row>
    <row r="38" spans="1:13" ht="12.75">
      <c r="A38" s="195" t="s">
        <v>160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161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.75">
      <c r="A40" s="195" t="s">
        <v>190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191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>
      <c r="A42" s="195" t="s">
        <v>180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3">
        <f>J7+J27+J38+J40</f>
        <v>251657579</v>
      </c>
      <c r="K42" s="53">
        <f>K7+K27+K38+K40</f>
        <v>152587393</v>
      </c>
      <c r="L42" s="53">
        <f>L7+L27+L38+L40</f>
        <v>241814828</v>
      </c>
      <c r="M42" s="53">
        <f>M7+M27+M38+M40</f>
        <v>67472182</v>
      </c>
    </row>
    <row r="43" spans="1:13" ht="12.75">
      <c r="A43" s="195" t="s">
        <v>181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3">
        <f>J10+J33+J39+J41</f>
        <v>137414195</v>
      </c>
      <c r="K43" s="53">
        <f>K10+K33+K39+K41</f>
        <v>85568937</v>
      </c>
      <c r="L43" s="53">
        <f>L10+L33+L39+L41</f>
        <v>99988030</v>
      </c>
      <c r="M43" s="53">
        <f>M10+M33+M39+M41</f>
        <v>7645047</v>
      </c>
    </row>
    <row r="44" spans="1:13" ht="12.75">
      <c r="A44" s="195" t="s">
        <v>201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3">
        <f>J42-J43</f>
        <v>114243384</v>
      </c>
      <c r="K44" s="53">
        <f>K42-K43</f>
        <v>67018456</v>
      </c>
      <c r="L44" s="53">
        <f>L42-L43</f>
        <v>141826798</v>
      </c>
      <c r="M44" s="53">
        <f>M42-M43</f>
        <v>59827135</v>
      </c>
    </row>
    <row r="45" spans="1:13" ht="12.75">
      <c r="A45" s="215" t="s">
        <v>183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114243384</v>
      </c>
      <c r="K45" s="53">
        <f>IF(K42&gt;K43,K42-K43,0)</f>
        <v>67018456</v>
      </c>
      <c r="L45" s="53">
        <f>IF(L42&gt;L43,L42-L43,0)</f>
        <v>141826798</v>
      </c>
      <c r="M45" s="53">
        <f>IF(M42&gt;M43,M42-M43,0)</f>
        <v>59827135</v>
      </c>
    </row>
    <row r="46" spans="1:13" ht="12.75">
      <c r="A46" s="215" t="s">
        <v>184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5" t="s">
        <v>182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>
        <v>5087802</v>
      </c>
      <c r="K47" s="7">
        <v>5087802</v>
      </c>
      <c r="L47" s="7"/>
      <c r="M47" s="7">
        <v>-2119917</v>
      </c>
    </row>
    <row r="48" spans="1:13" ht="12.75">
      <c r="A48" s="195" t="s">
        <v>202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3">
        <f>J44-J47</f>
        <v>109155582</v>
      </c>
      <c r="K48" s="53">
        <f>K44-K47</f>
        <v>61930654</v>
      </c>
      <c r="L48" s="53">
        <f>L44-L47</f>
        <v>141826798</v>
      </c>
      <c r="M48" s="53">
        <f>M44-M47</f>
        <v>61947052</v>
      </c>
    </row>
    <row r="49" spans="1:13" ht="12.75">
      <c r="A49" s="215" t="s">
        <v>157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109155582</v>
      </c>
      <c r="K49" s="53">
        <f>IF(K48&gt;0,K48,0)</f>
        <v>61930654</v>
      </c>
      <c r="L49" s="53">
        <f>IF(L48&gt;0,L48,0)</f>
        <v>141826798</v>
      </c>
      <c r="M49" s="53">
        <f>IF(M48&gt;0,M48,0)</f>
        <v>61947052</v>
      </c>
    </row>
    <row r="50" spans="1:13" ht="12.75">
      <c r="A50" s="239" t="s">
        <v>185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1">
        <f>IF(J48&lt;0,-J48,0)</f>
        <v>0</v>
      </c>
      <c r="K50" s="61"/>
      <c r="L50" s="61">
        <f>IF(L48&lt;0,-L48,0)</f>
        <v>0</v>
      </c>
      <c r="M50" s="61">
        <f>IF(M48&lt;0,-M48,0)</f>
        <v>0</v>
      </c>
    </row>
    <row r="51" spans="1:13" ht="12.75" customHeight="1">
      <c r="A51" s="212" t="s">
        <v>277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2" t="s">
        <v>152</v>
      </c>
      <c r="B52" s="193"/>
      <c r="C52" s="193"/>
      <c r="D52" s="193"/>
      <c r="E52" s="193"/>
      <c r="F52" s="193"/>
      <c r="G52" s="193"/>
      <c r="H52" s="193"/>
      <c r="I52" s="55"/>
      <c r="J52" s="55"/>
      <c r="K52" s="55"/>
      <c r="L52" s="55"/>
      <c r="M52" s="62"/>
    </row>
    <row r="53" spans="1:13" ht="12.75">
      <c r="A53" s="236" t="s">
        <v>199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200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212" t="s">
        <v>154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192" t="s">
        <v>169</v>
      </c>
      <c r="B56" s="193"/>
      <c r="C56" s="193"/>
      <c r="D56" s="193"/>
      <c r="E56" s="193"/>
      <c r="F56" s="193"/>
      <c r="G56" s="193"/>
      <c r="H56" s="194"/>
      <c r="I56" s="9">
        <v>157</v>
      </c>
      <c r="J56" s="6">
        <v>109155582</v>
      </c>
      <c r="K56" s="6">
        <v>61930654</v>
      </c>
      <c r="L56" s="6">
        <v>141826798</v>
      </c>
      <c r="M56" s="6">
        <v>61947052</v>
      </c>
    </row>
    <row r="57" spans="1:13" ht="12.75">
      <c r="A57" s="195" t="s">
        <v>186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3">
        <v>58642</v>
      </c>
      <c r="K57" s="53">
        <v>100385</v>
      </c>
      <c r="L57" s="53">
        <f>SUM(L58:L64)</f>
        <v>-15767</v>
      </c>
      <c r="M57" s="53">
        <f>SUM(M58:M64)</f>
        <v>-146839</v>
      </c>
    </row>
    <row r="58" spans="1:13" ht="16.5" customHeight="1">
      <c r="A58" s="195" t="s">
        <v>193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>
        <v>58642</v>
      </c>
      <c r="K58" s="7">
        <v>100385</v>
      </c>
      <c r="L58" s="7">
        <v>-15767</v>
      </c>
      <c r="M58" s="7">
        <v>-146839</v>
      </c>
    </row>
    <row r="59" spans="1:13" ht="21" customHeight="1">
      <c r="A59" s="195" t="s">
        <v>194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20.25" customHeight="1">
      <c r="A60" s="195" t="s">
        <v>30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>
      <c r="A61" s="195" t="s">
        <v>195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196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197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198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>
      <c r="A65" s="195" t="s">
        <v>187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/>
      <c r="K65" s="7"/>
      <c r="L65" s="7"/>
      <c r="M65" s="7"/>
    </row>
    <row r="66" spans="1:13" ht="24.75" customHeight="1">
      <c r="A66" s="195" t="s">
        <v>158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3">
        <f>J57-J65</f>
        <v>58642</v>
      </c>
      <c r="K66" s="53">
        <v>100385</v>
      </c>
      <c r="L66" s="53">
        <f>L57-L65</f>
        <v>-15767</v>
      </c>
      <c r="M66" s="53">
        <v>-146839</v>
      </c>
    </row>
    <row r="67" spans="1:13" ht="12.75">
      <c r="A67" s="195" t="s">
        <v>159</v>
      </c>
      <c r="B67" s="196"/>
      <c r="C67" s="196"/>
      <c r="D67" s="196"/>
      <c r="E67" s="196"/>
      <c r="F67" s="196"/>
      <c r="G67" s="196"/>
      <c r="H67" s="197"/>
      <c r="I67" s="1">
        <v>168</v>
      </c>
      <c r="J67" s="61">
        <f>J56+J66</f>
        <v>109214224</v>
      </c>
      <c r="K67" s="61">
        <v>62031039</v>
      </c>
      <c r="L67" s="61">
        <f>L56+L66</f>
        <v>141811031</v>
      </c>
      <c r="M67" s="61">
        <f>M56+M66</f>
        <v>61800213</v>
      </c>
    </row>
    <row r="68" spans="1:13" ht="12.75" customHeight="1">
      <c r="A68" s="246" t="s">
        <v>278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153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36" t="s">
        <v>199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43" t="s">
        <v>200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34">
      <selection activeCell="K41" sqref="K41"/>
    </sheetView>
  </sheetViews>
  <sheetFormatPr defaultColWidth="9.140625" defaultRowHeight="12.75"/>
  <cols>
    <col min="1" max="9" width="9.140625" style="52" customWidth="1"/>
    <col min="10" max="10" width="11.00390625" style="52" customWidth="1"/>
    <col min="11" max="11" width="11.28125" style="52" customWidth="1"/>
    <col min="12" max="16384" width="9.140625" style="52" customWidth="1"/>
  </cols>
  <sheetData>
    <row r="1" spans="1:11" ht="12.75" customHeight="1">
      <c r="A1" s="250" t="s">
        <v>162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5" t="s">
        <v>308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4" t="s">
        <v>307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33.75">
      <c r="A4" s="251" t="s">
        <v>39</v>
      </c>
      <c r="B4" s="251"/>
      <c r="C4" s="251"/>
      <c r="D4" s="251"/>
      <c r="E4" s="251"/>
      <c r="F4" s="251"/>
      <c r="G4" s="251"/>
      <c r="H4" s="251"/>
      <c r="I4" s="66" t="s">
        <v>244</v>
      </c>
      <c r="J4" s="67" t="s">
        <v>284</v>
      </c>
      <c r="K4" s="67" t="s">
        <v>285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70">
        <v>2</v>
      </c>
      <c r="J5" s="71" t="s">
        <v>248</v>
      </c>
      <c r="K5" s="71" t="s">
        <v>249</v>
      </c>
    </row>
    <row r="6" spans="1:11" ht="12.75">
      <c r="A6" s="212" t="s">
        <v>130</v>
      </c>
      <c r="B6" s="223"/>
      <c r="C6" s="223"/>
      <c r="D6" s="223"/>
      <c r="E6" s="223"/>
      <c r="F6" s="223"/>
      <c r="G6" s="223"/>
      <c r="H6" s="223"/>
      <c r="I6" s="252"/>
      <c r="J6" s="252"/>
      <c r="K6" s="253"/>
    </row>
    <row r="7" spans="1:11" ht="12.75">
      <c r="A7" s="206" t="s">
        <v>164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76386399</v>
      </c>
      <c r="K7" s="7">
        <v>62710346</v>
      </c>
    </row>
    <row r="8" spans="1:11" ht="12.75">
      <c r="A8" s="206" t="s">
        <v>93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94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95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96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12432002</v>
      </c>
      <c r="K11" s="7">
        <v>13488857</v>
      </c>
    </row>
    <row r="12" spans="1:11" ht="12.75">
      <c r="A12" s="195" t="s">
        <v>163</v>
      </c>
      <c r="B12" s="196"/>
      <c r="C12" s="196"/>
      <c r="D12" s="196"/>
      <c r="E12" s="196"/>
      <c r="F12" s="196"/>
      <c r="G12" s="196"/>
      <c r="H12" s="196"/>
      <c r="I12" s="1">
        <v>6</v>
      </c>
      <c r="J12" s="64">
        <f>SUM(J7:J11)</f>
        <v>88818401</v>
      </c>
      <c r="K12" s="53">
        <f>SUM(K7:K11)</f>
        <v>76199203</v>
      </c>
    </row>
    <row r="13" spans="1:11" ht="12.75">
      <c r="A13" s="206" t="s">
        <v>97</v>
      </c>
      <c r="B13" s="207"/>
      <c r="C13" s="207"/>
      <c r="D13" s="207"/>
      <c r="E13" s="207"/>
      <c r="F13" s="207"/>
      <c r="G13" s="207"/>
      <c r="H13" s="207"/>
      <c r="I13" s="1">
        <v>7</v>
      </c>
      <c r="J13" s="5">
        <v>45267611</v>
      </c>
      <c r="K13" s="7">
        <v>48193958</v>
      </c>
    </row>
    <row r="14" spans="1:11" ht="12.75">
      <c r="A14" s="206" t="s">
        <v>98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21024046</v>
      </c>
      <c r="K14" s="7">
        <v>22053221</v>
      </c>
    </row>
    <row r="15" spans="1:11" ht="12.75">
      <c r="A15" s="206" t="s">
        <v>99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100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2672</v>
      </c>
      <c r="K16" s="7">
        <v>1854</v>
      </c>
    </row>
    <row r="17" spans="1:11" ht="12.75">
      <c r="A17" s="206" t="s">
        <v>101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5377528</v>
      </c>
      <c r="K17" s="7">
        <v>15733952</v>
      </c>
    </row>
    <row r="18" spans="1:11" ht="12.75">
      <c r="A18" s="206" t="s">
        <v>102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>
        <v>10187919</v>
      </c>
      <c r="K18" s="7">
        <v>11643433</v>
      </c>
    </row>
    <row r="19" spans="1:11" ht="12.75">
      <c r="A19" s="195" t="s">
        <v>32</v>
      </c>
      <c r="B19" s="196"/>
      <c r="C19" s="196"/>
      <c r="D19" s="196"/>
      <c r="E19" s="196"/>
      <c r="F19" s="196"/>
      <c r="G19" s="196"/>
      <c r="H19" s="196"/>
      <c r="I19" s="1">
        <v>13</v>
      </c>
      <c r="J19" s="64">
        <f>SUM(J13:J18)</f>
        <v>81859776</v>
      </c>
      <c r="K19" s="53">
        <f>SUM(K13:K18)</f>
        <v>97626418</v>
      </c>
    </row>
    <row r="20" spans="1:11" ht="24" customHeight="1">
      <c r="A20" s="195" t="s">
        <v>84</v>
      </c>
      <c r="B20" s="257"/>
      <c r="C20" s="257"/>
      <c r="D20" s="257"/>
      <c r="E20" s="257"/>
      <c r="F20" s="257"/>
      <c r="G20" s="257"/>
      <c r="H20" s="258"/>
      <c r="I20" s="1">
        <v>14</v>
      </c>
      <c r="J20" s="64">
        <f>IF(J12&gt;J19,J12-J19,0)</f>
        <v>6958625</v>
      </c>
      <c r="K20" s="53">
        <f>IF(K12&gt;K19,K12-K19,0)</f>
        <v>0</v>
      </c>
    </row>
    <row r="21" spans="1:11" ht="19.5" customHeight="1">
      <c r="A21" s="209" t="s">
        <v>85</v>
      </c>
      <c r="B21" s="259"/>
      <c r="C21" s="259"/>
      <c r="D21" s="259"/>
      <c r="E21" s="259"/>
      <c r="F21" s="259"/>
      <c r="G21" s="259"/>
      <c r="H21" s="260"/>
      <c r="I21" s="1">
        <v>15</v>
      </c>
      <c r="J21" s="64">
        <f>IF(J19&gt;J12,J19-J12,0)</f>
        <v>0</v>
      </c>
      <c r="K21" s="53">
        <f>IF(K19&gt;K12,K19-K12,0)</f>
        <v>21427215</v>
      </c>
    </row>
    <row r="22" spans="1:11" ht="12.75">
      <c r="A22" s="212" t="s">
        <v>131</v>
      </c>
      <c r="B22" s="223"/>
      <c r="C22" s="223"/>
      <c r="D22" s="223"/>
      <c r="E22" s="223"/>
      <c r="F22" s="223"/>
      <c r="G22" s="223"/>
      <c r="H22" s="223"/>
      <c r="I22" s="252"/>
      <c r="J22" s="252"/>
      <c r="K22" s="253"/>
    </row>
    <row r="23" spans="1:11" ht="12.75">
      <c r="A23" s="206" t="s">
        <v>136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>
        <v>2113109</v>
      </c>
      <c r="K23" s="7">
        <v>7909045</v>
      </c>
    </row>
    <row r="24" spans="1:11" ht="12.75">
      <c r="A24" s="206" t="s">
        <v>137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1804126</v>
      </c>
      <c r="K24" s="7">
        <v>1541159</v>
      </c>
    </row>
    <row r="25" spans="1:11" ht="12.75">
      <c r="A25" s="206" t="s">
        <v>286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>
        <v>19328494</v>
      </c>
      <c r="K25" s="7">
        <v>15023621</v>
      </c>
    </row>
    <row r="26" spans="1:11" ht="12.75">
      <c r="A26" s="206" t="s">
        <v>287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95447103</v>
      </c>
      <c r="K26" s="7">
        <v>21596130</v>
      </c>
    </row>
    <row r="27" spans="1:11" ht="12.75">
      <c r="A27" s="206" t="s">
        <v>138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195" t="s">
        <v>90</v>
      </c>
      <c r="B28" s="196"/>
      <c r="C28" s="196"/>
      <c r="D28" s="196"/>
      <c r="E28" s="196"/>
      <c r="F28" s="196"/>
      <c r="G28" s="196"/>
      <c r="H28" s="196"/>
      <c r="I28" s="1">
        <v>21</v>
      </c>
      <c r="J28" s="64">
        <f>SUM(J23:J27)</f>
        <v>118692832</v>
      </c>
      <c r="K28" s="53">
        <f>SUM(K23:K27)</f>
        <v>46069955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>
        <v>31881508</v>
      </c>
      <c r="K29" s="7">
        <v>16274137</v>
      </c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11417400</v>
      </c>
      <c r="K30" s="7">
        <v>46299990</v>
      </c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195" t="s">
        <v>33</v>
      </c>
      <c r="B32" s="196"/>
      <c r="C32" s="196"/>
      <c r="D32" s="196"/>
      <c r="E32" s="196"/>
      <c r="F32" s="196"/>
      <c r="G32" s="196"/>
      <c r="H32" s="196"/>
      <c r="I32" s="1">
        <v>25</v>
      </c>
      <c r="J32" s="64">
        <f>SUM(J29:J31)</f>
        <v>43298908</v>
      </c>
      <c r="K32" s="53">
        <f>SUM(K29:K31)</f>
        <v>62574127</v>
      </c>
    </row>
    <row r="33" spans="1:11" ht="21" customHeight="1">
      <c r="A33" s="195" t="s">
        <v>86</v>
      </c>
      <c r="B33" s="196"/>
      <c r="C33" s="196"/>
      <c r="D33" s="196"/>
      <c r="E33" s="196"/>
      <c r="F33" s="196"/>
      <c r="G33" s="196"/>
      <c r="H33" s="196"/>
      <c r="I33" s="1">
        <v>26</v>
      </c>
      <c r="J33" s="64">
        <f>IF(J28&gt;J32,J28-J32,0)</f>
        <v>75393924</v>
      </c>
      <c r="K33" s="53">
        <f>IF(K28&gt;K32,K28-K32,0)</f>
        <v>0</v>
      </c>
    </row>
    <row r="34" spans="1:11" ht="21" customHeight="1">
      <c r="A34" s="195" t="s">
        <v>87</v>
      </c>
      <c r="B34" s="196"/>
      <c r="C34" s="196"/>
      <c r="D34" s="196"/>
      <c r="E34" s="196"/>
      <c r="F34" s="196"/>
      <c r="G34" s="196"/>
      <c r="H34" s="196"/>
      <c r="I34" s="1">
        <v>27</v>
      </c>
      <c r="J34" s="64">
        <f>IF(J32&gt;J28,J32-J28,0)</f>
        <v>0</v>
      </c>
      <c r="K34" s="53">
        <f>IF(K32&gt;K28,K32-K28,0)</f>
        <v>16504172</v>
      </c>
    </row>
    <row r="35" spans="1:11" ht="12.75">
      <c r="A35" s="212" t="s">
        <v>132</v>
      </c>
      <c r="B35" s="223"/>
      <c r="C35" s="223"/>
      <c r="D35" s="223"/>
      <c r="E35" s="223"/>
      <c r="F35" s="223"/>
      <c r="G35" s="223"/>
      <c r="H35" s="223"/>
      <c r="I35" s="252">
        <v>0</v>
      </c>
      <c r="J35" s="252"/>
      <c r="K35" s="253"/>
    </row>
    <row r="36" spans="1:11" ht="12.75">
      <c r="A36" s="206" t="s">
        <v>144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23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>
        <v>67422852</v>
      </c>
      <c r="K37" s="7">
        <v>47523995</v>
      </c>
    </row>
    <row r="38" spans="1:11" ht="12.75">
      <c r="A38" s="206" t="s">
        <v>24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>
        <v>162478816</v>
      </c>
      <c r="K38" s="7">
        <v>234954353</v>
      </c>
    </row>
    <row r="39" spans="1:11" ht="12.75">
      <c r="A39" s="195" t="s">
        <v>34</v>
      </c>
      <c r="B39" s="196"/>
      <c r="C39" s="196"/>
      <c r="D39" s="196"/>
      <c r="E39" s="196"/>
      <c r="F39" s="196"/>
      <c r="G39" s="196"/>
      <c r="H39" s="196"/>
      <c r="I39" s="1">
        <v>31</v>
      </c>
      <c r="J39" s="64">
        <f>SUM(J36:J38)</f>
        <v>229901668</v>
      </c>
      <c r="K39" s="53">
        <f>SUM(K36:K38)</f>
        <v>282478348</v>
      </c>
    </row>
    <row r="40" spans="1:11" ht="12.75">
      <c r="A40" s="206" t="s">
        <v>25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340000</v>
      </c>
      <c r="K40" s="7">
        <v>170000</v>
      </c>
    </row>
    <row r="41" spans="1:11" ht="12.75">
      <c r="A41" s="206" t="s">
        <v>26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>
        <v>30766728</v>
      </c>
      <c r="K41" s="7">
        <v>30784505</v>
      </c>
    </row>
    <row r="42" spans="1:11" ht="12.75">
      <c r="A42" s="206" t="s">
        <v>27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28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>
        <v>3418557</v>
      </c>
      <c r="K43" s="7">
        <v>11648805</v>
      </c>
    </row>
    <row r="44" spans="1:11" ht="12.75">
      <c r="A44" s="206" t="s">
        <v>29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>
        <v>121345667</v>
      </c>
      <c r="K44" s="7">
        <v>285653726</v>
      </c>
    </row>
    <row r="45" spans="1:11" ht="21" customHeight="1">
      <c r="A45" s="195" t="s">
        <v>122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f>SUM(J40:J44)</f>
        <v>155870952</v>
      </c>
      <c r="K45" s="53">
        <f>SUM(K40:K44)</f>
        <v>328257036</v>
      </c>
    </row>
    <row r="46" spans="1:11" ht="21" customHeight="1">
      <c r="A46" s="195" t="s">
        <v>134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f>IF(J39&gt;J45,J39-J45,0)</f>
        <v>74030716</v>
      </c>
      <c r="K46" s="53">
        <f>IF(K39&gt;K45,K39-K45,0)</f>
        <v>0</v>
      </c>
    </row>
    <row r="47" spans="1:11" ht="21" customHeight="1">
      <c r="A47" s="195" t="s">
        <v>135</v>
      </c>
      <c r="B47" s="196"/>
      <c r="C47" s="196"/>
      <c r="D47" s="196"/>
      <c r="E47" s="196"/>
      <c r="F47" s="196"/>
      <c r="G47" s="196"/>
      <c r="H47" s="196"/>
      <c r="I47" s="1">
        <v>39</v>
      </c>
      <c r="J47" s="64">
        <f>IF(J45&gt;J39,J45-J39,0)</f>
        <v>0</v>
      </c>
      <c r="K47" s="53">
        <f>IF(K45&gt;K39,K45-K39,0)</f>
        <v>45778688</v>
      </c>
    </row>
    <row r="48" spans="1:11" ht="12.75">
      <c r="A48" s="195" t="s">
        <v>123</v>
      </c>
      <c r="B48" s="196"/>
      <c r="C48" s="196"/>
      <c r="D48" s="196"/>
      <c r="E48" s="196"/>
      <c r="F48" s="196"/>
      <c r="G48" s="196"/>
      <c r="H48" s="196"/>
      <c r="I48" s="1">
        <v>40</v>
      </c>
      <c r="J48" s="64">
        <f>IF(J20-J21+J33-J34+J46-J47&gt;0,J20-J21+J33-J34+J46-J47,0)</f>
        <v>156383265</v>
      </c>
      <c r="K48" s="53">
        <f>IF(K20-K21+K33-K34+K46-K47&gt;0,K20-K21+K33-K34+K46-K47,0)</f>
        <v>0</v>
      </c>
    </row>
    <row r="49" spans="1:11" ht="12.75">
      <c r="A49" s="195" t="s">
        <v>12</v>
      </c>
      <c r="B49" s="196"/>
      <c r="C49" s="196"/>
      <c r="D49" s="196"/>
      <c r="E49" s="196"/>
      <c r="F49" s="196"/>
      <c r="G49" s="196"/>
      <c r="H49" s="19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83710075</v>
      </c>
    </row>
    <row r="50" spans="1:11" ht="12.75">
      <c r="A50" s="195" t="s">
        <v>133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>
        <v>42538972</v>
      </c>
      <c r="K50" s="7">
        <v>198922237</v>
      </c>
    </row>
    <row r="51" spans="1:11" ht="12.75">
      <c r="A51" s="195" t="s">
        <v>145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>
        <v>156383265</v>
      </c>
      <c r="K51" s="7"/>
    </row>
    <row r="52" spans="1:11" ht="12.75">
      <c r="A52" s="195" t="s">
        <v>146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>
        <v>83710075</v>
      </c>
    </row>
    <row r="53" spans="1:11" ht="12.75">
      <c r="A53" s="209" t="s">
        <v>147</v>
      </c>
      <c r="B53" s="210"/>
      <c r="C53" s="210"/>
      <c r="D53" s="210"/>
      <c r="E53" s="210"/>
      <c r="F53" s="210"/>
      <c r="G53" s="210"/>
      <c r="H53" s="210"/>
      <c r="I53" s="4">
        <v>45</v>
      </c>
      <c r="J53" s="65">
        <f>J50+J51-J52</f>
        <v>198922237</v>
      </c>
      <c r="K53" s="61">
        <f>K50+K51-K52</f>
        <v>115212162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O13" sqref="O13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10.140625" style="74" bestFit="1" customWidth="1"/>
    <col min="12" max="16384" width="9.140625" style="74" customWidth="1"/>
  </cols>
  <sheetData>
    <row r="1" spans="1:12" ht="12.75">
      <c r="A1" s="267" t="s">
        <v>246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73"/>
    </row>
    <row r="2" spans="1:12" ht="15.75">
      <c r="A2" s="42"/>
      <c r="B2" s="72"/>
      <c r="C2" s="277" t="s">
        <v>247</v>
      </c>
      <c r="D2" s="277"/>
      <c r="E2" s="75" t="s">
        <v>288</v>
      </c>
      <c r="F2" s="43" t="s">
        <v>215</v>
      </c>
      <c r="G2" s="278" t="s">
        <v>289</v>
      </c>
      <c r="H2" s="279"/>
      <c r="I2" s="72"/>
      <c r="J2" s="72"/>
      <c r="K2" s="72"/>
      <c r="L2" s="76"/>
    </row>
    <row r="3" spans="1:11" ht="23.25">
      <c r="A3" s="280" t="s">
        <v>39</v>
      </c>
      <c r="B3" s="280"/>
      <c r="C3" s="280"/>
      <c r="D3" s="280"/>
      <c r="E3" s="280"/>
      <c r="F3" s="280"/>
      <c r="G3" s="280"/>
      <c r="H3" s="280"/>
      <c r="I3" s="79" t="s">
        <v>270</v>
      </c>
      <c r="J3" s="80" t="s">
        <v>124</v>
      </c>
      <c r="K3" s="80" t="s">
        <v>125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82">
        <v>2</v>
      </c>
      <c r="J4" s="81" t="s">
        <v>248</v>
      </c>
      <c r="K4" s="81" t="s">
        <v>249</v>
      </c>
    </row>
    <row r="5" spans="1:11" ht="12.75">
      <c r="A5" s="269" t="s">
        <v>250</v>
      </c>
      <c r="B5" s="270"/>
      <c r="C5" s="270"/>
      <c r="D5" s="270"/>
      <c r="E5" s="270"/>
      <c r="F5" s="270"/>
      <c r="G5" s="270"/>
      <c r="H5" s="270"/>
      <c r="I5" s="44">
        <v>1</v>
      </c>
      <c r="J5" s="45">
        <v>1028847600</v>
      </c>
      <c r="K5" s="45">
        <v>1028847600</v>
      </c>
    </row>
    <row r="6" spans="1:11" ht="12.75">
      <c r="A6" s="269" t="s">
        <v>251</v>
      </c>
      <c r="B6" s="270"/>
      <c r="C6" s="270"/>
      <c r="D6" s="270"/>
      <c r="E6" s="270"/>
      <c r="F6" s="270"/>
      <c r="G6" s="270"/>
      <c r="H6" s="270"/>
      <c r="I6" s="44">
        <v>2</v>
      </c>
      <c r="J6" s="46">
        <v>719579</v>
      </c>
      <c r="K6" s="46">
        <v>719579</v>
      </c>
    </row>
    <row r="7" spans="1:11" ht="12.75">
      <c r="A7" s="269" t="s">
        <v>252</v>
      </c>
      <c r="B7" s="270"/>
      <c r="C7" s="270"/>
      <c r="D7" s="270"/>
      <c r="E7" s="270"/>
      <c r="F7" s="270"/>
      <c r="G7" s="270"/>
      <c r="H7" s="270"/>
      <c r="I7" s="44">
        <v>3</v>
      </c>
      <c r="J7" s="46">
        <v>197000749</v>
      </c>
      <c r="K7" s="46">
        <v>273420895</v>
      </c>
    </row>
    <row r="8" spans="1:11" ht="12.75">
      <c r="A8" s="269" t="s">
        <v>253</v>
      </c>
      <c r="B8" s="270"/>
      <c r="C8" s="270"/>
      <c r="D8" s="270"/>
      <c r="E8" s="270"/>
      <c r="F8" s="270"/>
      <c r="G8" s="270"/>
      <c r="H8" s="270"/>
      <c r="I8" s="44">
        <v>4</v>
      </c>
      <c r="J8" s="46">
        <v>41085994</v>
      </c>
      <c r="K8" s="46">
        <v>37997206</v>
      </c>
    </row>
    <row r="9" spans="1:11" ht="12.75">
      <c r="A9" s="269" t="s">
        <v>254</v>
      </c>
      <c r="B9" s="270"/>
      <c r="C9" s="270"/>
      <c r="D9" s="270"/>
      <c r="E9" s="270"/>
      <c r="F9" s="270"/>
      <c r="G9" s="270"/>
      <c r="H9" s="270"/>
      <c r="I9" s="44">
        <v>5</v>
      </c>
      <c r="J9" s="46">
        <v>109155582</v>
      </c>
      <c r="K9" s="46">
        <v>141826798</v>
      </c>
    </row>
    <row r="10" spans="1:11" ht="12.75">
      <c r="A10" s="269" t="s">
        <v>255</v>
      </c>
      <c r="B10" s="270"/>
      <c r="C10" s="270"/>
      <c r="D10" s="270"/>
      <c r="E10" s="270"/>
      <c r="F10" s="270"/>
      <c r="G10" s="270"/>
      <c r="H10" s="270"/>
      <c r="I10" s="44">
        <v>6</v>
      </c>
      <c r="J10" s="46"/>
      <c r="K10" s="46"/>
    </row>
    <row r="11" spans="1:11" ht="12.75">
      <c r="A11" s="269" t="s">
        <v>256</v>
      </c>
      <c r="B11" s="270"/>
      <c r="C11" s="270"/>
      <c r="D11" s="270"/>
      <c r="E11" s="270"/>
      <c r="F11" s="270"/>
      <c r="G11" s="270"/>
      <c r="H11" s="270"/>
      <c r="I11" s="44">
        <v>7</v>
      </c>
      <c r="J11" s="46"/>
      <c r="K11" s="46"/>
    </row>
    <row r="12" spans="1:11" ht="12.75">
      <c r="A12" s="269" t="s">
        <v>257</v>
      </c>
      <c r="B12" s="270"/>
      <c r="C12" s="270"/>
      <c r="D12" s="270"/>
      <c r="E12" s="270"/>
      <c r="F12" s="270"/>
      <c r="G12" s="270"/>
      <c r="H12" s="270"/>
      <c r="I12" s="44">
        <v>8</v>
      </c>
      <c r="J12" s="46"/>
      <c r="K12" s="46"/>
    </row>
    <row r="13" spans="1:11" ht="12.75">
      <c r="A13" s="269" t="s">
        <v>258</v>
      </c>
      <c r="B13" s="270"/>
      <c r="C13" s="270"/>
      <c r="D13" s="270"/>
      <c r="E13" s="270"/>
      <c r="F13" s="270"/>
      <c r="G13" s="270"/>
      <c r="H13" s="270"/>
      <c r="I13" s="44">
        <v>9</v>
      </c>
      <c r="J13" s="46"/>
      <c r="K13" s="46"/>
    </row>
    <row r="14" spans="1:11" ht="12.75">
      <c r="A14" s="271" t="s">
        <v>259</v>
      </c>
      <c r="B14" s="272"/>
      <c r="C14" s="272"/>
      <c r="D14" s="272"/>
      <c r="E14" s="272"/>
      <c r="F14" s="272"/>
      <c r="G14" s="272"/>
      <c r="H14" s="272"/>
      <c r="I14" s="44">
        <v>10</v>
      </c>
      <c r="J14" s="77">
        <f>SUM(J5:J13)</f>
        <v>1376809504</v>
      </c>
      <c r="K14" s="77">
        <f>SUM(K5:K13)</f>
        <v>1482812078</v>
      </c>
    </row>
    <row r="15" spans="1:11" ht="12.75">
      <c r="A15" s="269" t="s">
        <v>260</v>
      </c>
      <c r="B15" s="270"/>
      <c r="C15" s="270"/>
      <c r="D15" s="270"/>
      <c r="E15" s="270"/>
      <c r="F15" s="270"/>
      <c r="G15" s="270"/>
      <c r="H15" s="270"/>
      <c r="I15" s="44">
        <v>11</v>
      </c>
      <c r="J15" s="46">
        <v>58642</v>
      </c>
      <c r="K15" s="46">
        <v>-15767</v>
      </c>
    </row>
    <row r="16" spans="1:11" ht="12.75">
      <c r="A16" s="269" t="s">
        <v>261</v>
      </c>
      <c r="B16" s="270"/>
      <c r="C16" s="270"/>
      <c r="D16" s="270"/>
      <c r="E16" s="270"/>
      <c r="F16" s="270"/>
      <c r="G16" s="270"/>
      <c r="H16" s="270"/>
      <c r="I16" s="44">
        <v>12</v>
      </c>
      <c r="J16" s="46"/>
      <c r="K16" s="46"/>
    </row>
    <row r="17" spans="1:11" ht="12.75">
      <c r="A17" s="269" t="s">
        <v>262</v>
      </c>
      <c r="B17" s="270"/>
      <c r="C17" s="270"/>
      <c r="D17" s="270"/>
      <c r="E17" s="270"/>
      <c r="F17" s="270"/>
      <c r="G17" s="270"/>
      <c r="H17" s="270"/>
      <c r="I17" s="44">
        <v>13</v>
      </c>
      <c r="J17" s="46"/>
      <c r="K17" s="46"/>
    </row>
    <row r="18" spans="1:11" ht="12.75">
      <c r="A18" s="269" t="s">
        <v>263</v>
      </c>
      <c r="B18" s="270"/>
      <c r="C18" s="270"/>
      <c r="D18" s="270"/>
      <c r="E18" s="270"/>
      <c r="F18" s="270"/>
      <c r="G18" s="270"/>
      <c r="H18" s="270"/>
      <c r="I18" s="44">
        <v>14</v>
      </c>
      <c r="J18" s="46"/>
      <c r="K18" s="46"/>
    </row>
    <row r="19" spans="1:11" ht="12.75">
      <c r="A19" s="269" t="s">
        <v>264</v>
      </c>
      <c r="B19" s="270"/>
      <c r="C19" s="270"/>
      <c r="D19" s="270"/>
      <c r="E19" s="270"/>
      <c r="F19" s="270"/>
      <c r="G19" s="270"/>
      <c r="H19" s="270"/>
      <c r="I19" s="44">
        <v>15</v>
      </c>
      <c r="J19" s="46"/>
      <c r="K19" s="46"/>
    </row>
    <row r="20" spans="1:11" ht="12.75">
      <c r="A20" s="269" t="s">
        <v>265</v>
      </c>
      <c r="B20" s="270"/>
      <c r="C20" s="270"/>
      <c r="D20" s="270"/>
      <c r="E20" s="270"/>
      <c r="F20" s="270"/>
      <c r="G20" s="270"/>
      <c r="H20" s="270"/>
      <c r="I20" s="44">
        <v>16</v>
      </c>
      <c r="J20" s="46">
        <v>79383840</v>
      </c>
      <c r="K20" s="46">
        <v>106018341</v>
      </c>
    </row>
    <row r="21" spans="1:11" ht="12.75">
      <c r="A21" s="271" t="s">
        <v>266</v>
      </c>
      <c r="B21" s="272"/>
      <c r="C21" s="272"/>
      <c r="D21" s="272"/>
      <c r="E21" s="272"/>
      <c r="F21" s="272"/>
      <c r="G21" s="272"/>
      <c r="H21" s="272"/>
      <c r="I21" s="44">
        <v>17</v>
      </c>
      <c r="J21" s="78">
        <f>SUM(J15:J20)</f>
        <v>79442482</v>
      </c>
      <c r="K21" s="78">
        <f>SUM(K15:K20)</f>
        <v>106002574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1" t="s">
        <v>267</v>
      </c>
      <c r="B23" s="262"/>
      <c r="C23" s="262"/>
      <c r="D23" s="262"/>
      <c r="E23" s="262"/>
      <c r="F23" s="262"/>
      <c r="G23" s="262"/>
      <c r="H23" s="262"/>
      <c r="I23" s="47">
        <v>18</v>
      </c>
      <c r="J23" s="45"/>
      <c r="K23" s="45"/>
    </row>
    <row r="24" spans="1:11" ht="17.25" customHeight="1">
      <c r="A24" s="263" t="s">
        <v>268</v>
      </c>
      <c r="B24" s="264"/>
      <c r="C24" s="264"/>
      <c r="D24" s="264"/>
      <c r="E24" s="264"/>
      <c r="F24" s="264"/>
      <c r="G24" s="264"/>
      <c r="H24" s="264"/>
      <c r="I24" s="48">
        <v>19</v>
      </c>
      <c r="J24" s="78"/>
      <c r="K24" s="78"/>
    </row>
    <row r="25" spans="1:11" ht="30" customHeight="1">
      <c r="A25" s="265" t="s">
        <v>269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2" t="s">
        <v>245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3" t="s">
        <v>281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2014-02-14T10:41:28Z</cp:lastPrinted>
  <dcterms:created xsi:type="dcterms:W3CDTF">2008-10-17T11:51:54Z</dcterms:created>
  <dcterms:modified xsi:type="dcterms:W3CDTF">2014-02-14T10:42:31Z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0x010100E50510FE9B28224F85B8B9022D88D422</vt:lpwstr>
  </property>
  <property fmtid="{D5CDD505-2E9C-101B-9397-08002B2CF9AE}" pid="3" name="_dlc_DocId">
    <vt:lpwstr>KONCAR-227-9200</vt:lpwstr>
  </property>
  <property fmtid="{D5CDD505-2E9C-101B-9397-08002B2CF9AE}" pid="4" name="_dlc_DocIdItemGuid">
    <vt:lpwstr>335f0b5d-e40e-4c1a-8151-aafdc05a907a</vt:lpwstr>
  </property>
  <property fmtid="{D5CDD505-2E9C-101B-9397-08002B2CF9AE}" pid="5" name="_dlc_DocIdUrl">
    <vt:lpwstr>http://koncarintranet/kddintranet/1511/uču/_layouts/DocIdRedir.aspx?ID=KONCAR-227-9200, KONCAR-227-9200</vt:lpwstr>
  </property>
</Properties>
</file>