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<sst xmlns="http://schemas.openxmlformats.org/spreadsheetml/2006/main" count="399" uniqueCount="344">
  <si>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</si>
  <si>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</si>
  <si>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</si>
  <si>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</si>
  <si>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</si>
  <si>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</si>
  <si>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</si>
  <si>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</si>
  <si>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</si>
  <si>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</si>
  <si>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</si>
  <si>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</si>
  <si>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</si>
  <si>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</si>
  <si>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</si>
  <si>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</si>
  <si>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</si>
  <si>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</si>
  <si>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</si>
  <si>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</si>
  <si>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</si>
  <si>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</si>
  <si>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</si>
  <si>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</si>
  <si>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</si>
  <si>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</si>
  <si>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</si>
  <si>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</si>
  <si>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</si>
  <si>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</si>
  <si>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</si>
  <si>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</si>
  <si>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</si>
  <si>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</si>
  <si>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</si>
  <si>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</si>
  <si>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</si>
  <si>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</si>
  <si>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</si>
  <si>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</si>
  <si>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</si>
  <si>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</si>
  <si>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</si>
  <si>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</si>
  <si>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</si>
  <si>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</si>
  <si>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</si>
  <si>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</si>
  <si>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</si>
  <si>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</si>
  <si>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</si>
  <si>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</si>
  <si>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</si>
  <si>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</si>
  <si>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</si>
  <si>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</si>
  <si>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</si>
  <si>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</si>
  <si>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</si>
  <si>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</si>
  <si>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</si>
  <si>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</si>
  <si>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</si>
  <si>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</si>
  <si>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</si>
  <si>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</si>
  <si>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</si>
  <si>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</si>
  <si>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</si>
  <si>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</si>
  <si>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</si>
  <si>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</si>
  <si>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</si>
  <si>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</si>
  <si>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</si>
  <si>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</si>
  <si>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</si>
  <si>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</si>
  <si>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</si>
  <si>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</si>
  <si>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</si>
  <si>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</si>
  <si>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</si>
  <si>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</si>
  <si>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</si>
  <si>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</si>
  <si>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</si>
  <si>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</si>
  <si>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</si>
  <si>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</si>
  <si>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</si>
  <si>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</si>
  <si>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</si>
  <si>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</si>
  <si>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</si>
  <si>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</si>
  <si>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</si>
  <si>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</si>
  <si>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</si>
  <si>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</si>
  <si>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</si>
  <si>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</si>
  <si>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</si>
  <si>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</si>
  <si>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</si>
  <si>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</si>
  <si>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</si>
  <si>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</si>
  <si>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</si>
  <si>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</si>
  <si>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</si>
  <si>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</si>
  <si>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</si>
  <si>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</si>
  <si>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</si>
  <si>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</si>
  <si>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</si>
  <si>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</si>
  <si>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</si>
  <si>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</si>
  <si>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</si>
  <si>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</si>
  <si>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</si>
  <si>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</si>
  <si>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</si>
  <si>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</si>
  <si>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</si>
  <si>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</si>
  <si>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</si>
  <si>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</si>
  <si>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</si>
  <si>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</si>
  <si>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</si>
  <si>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</si>
  <si>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</si>
  <si>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</si>
  <si>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</si>
  <si>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</si>
  <si>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</si>
  <si>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</si>
  <si>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</si>
  <si>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</si>
  <si>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</si>
  <si>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</si>
  <si>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</si>
  <si>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</si>
  <si>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</si>
  <si>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</si>
  <si>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</si>
  <si>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</si>
  <si>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</si>
  <si>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</si>
  <si>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</si>
  <si>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</si>
  <si>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</si>
  <si>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</si>
  <si>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</si>
  <si>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</si>
  <si>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</si>
  <si>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</si>
  <si>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</si>
  <si>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</si>
  <si>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</si>
  <si>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</si>
  <si>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</si>
  <si>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</si>
  <si>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</si>
  <si>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</si>
  <si>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</si>
  <si>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</si>
  <si>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</si>
  <si>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</si>
  <si>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</si>
  <si>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</si>
  <si>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</si>
  <si>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</si>
  <si>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</si>
  <si>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</si>
  <si>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</si>
  <si>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</si>
  <si>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</si>
  <si>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</si>
  <si>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</si>
  <si>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</si>
  <si>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</si>
  <si>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</si>
  <si>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</si>
  <si>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</si>
  <si>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</si>
  <si>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</si>
  <si>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</si>
  <si>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</si>
  <si>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</si>
  <si>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</si>
  <si>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</si>
  <si>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</si>
  <si>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</si>
  <si>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</si>
  <si>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</si>
  <si>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</si>
  <si>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</si>
  <si>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</si>
  <si>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</si>
  <si>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</si>
  <si>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</si>
  <si>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</si>
  <si>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</si>
  <si>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</si>
  <si>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</si>
  <si>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</si>
  <si>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</si>
  <si>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</si>
  <si>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</si>
  <si>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</si>
  <si>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</si>
  <si>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</si>
  <si>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</si>
  <si>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</si>
  <si>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</si>
  <si>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</si>
  <si>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</si>
  <si>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</si>
  <si>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</si>
  <si>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</si>
  <si>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</si>
  <si>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</si>
  <si>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</si>
  <si>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</si>
  <si>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</si>
  <si>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</si>
  <si>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</si>
  <si>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</si>
  <si>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</si>
  <si>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</si>
  <si>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</si>
  <si>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</si>
  <si>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</si>
  <si>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</si>
  <si>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</si>
  <si>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</si>
  <si>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</si>
  <si>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</si>
  <si>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</si>
  <si>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</si>
  <si>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</si>
  <si>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</si>
  <si>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</si>
  <si>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</si>
  <si>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</si>
  <si>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</si>
  <si>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</si>
  <si>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</si>
  <si>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</si>
  <si>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</si>
  <si>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</si>
  <si>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</si>
  <si>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</si>
  <si>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</si>
  <si>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</si>
  <si>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</si>
  <si>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</si>
  <si>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</si>
  <si>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</si>
  <si>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</si>
  <si>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</si>
  <si>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</si>
  <si>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</si>
  <si>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</si>
  <si>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</si>
  <si>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</si>
  <si>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</si>
  <si>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</si>
  <si>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</si>
  <si>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</si>
  <si>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</si>
  <si>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</si>
  <si>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</si>
  <si>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</si>
  <si>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</si>
  <si>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</si>
  <si>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</si>
  <si>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</si>
  <si>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</si>
  <si>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</si>
  <si>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</si>
  <si>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</si>
  <si>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</si>
  <si>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</si>
  <si>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</si>
  <si>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</si>
  <si>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</si>
  <si>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</si>
  <si>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</si>
  <si>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</si>
  <si>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</si>
  <si>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</si>
  <si>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</si>
  <si>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</si>
  <si>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</si>
  <si>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</si>
  <si>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</si>
  <si>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</si>
  <si>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</si>
  <si>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</si>
  <si>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</si>
  <si>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</si>
  <si>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</si>
  <si>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</si>
  <si>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</si>
  <si>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</si>
  <si>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</si>
  <si>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</si>
  <si>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</si>
  <si>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</si>
  <si>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</si>
  <si>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</si>
  <si>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</si>
  <si>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</si>
  <si>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</si>
  <si>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</si>
  <si>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</si>
  <si>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</si>
  <si>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</si>
  <si>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01.01.2013.</t>
  </si>
  <si>
    <t>30.06.2013.</t>
  </si>
  <si>
    <t>03282635</t>
  </si>
  <si>
    <t>080040936</t>
  </si>
  <si>
    <t>45050126417</t>
  </si>
  <si>
    <t>KONČAR-ELEKTROINDUSTRIJA d.d.</t>
  </si>
  <si>
    <t>ZAGREB</t>
  </si>
  <si>
    <t>FALLEROVO ŠETALIŠTE 22</t>
  </si>
  <si>
    <t>koncar.finance@koncar.hr</t>
  </si>
  <si>
    <t>www.koncar.hr</t>
  </si>
  <si>
    <t>GRAD ZAGREB</t>
  </si>
  <si>
    <t>NE</t>
  </si>
  <si>
    <t>2711</t>
  </si>
  <si>
    <t>ILIĆ VESNA</t>
  </si>
  <si>
    <t>01 3667 183</t>
  </si>
  <si>
    <t>01 3667 177</t>
  </si>
  <si>
    <t>vesna.ilic@koncar.hr</t>
  </si>
  <si>
    <t>BAGO DARINKO</t>
  </si>
  <si>
    <t>stanje na dan 30.06.2013.</t>
  </si>
  <si>
    <t>Obveznik: KONČAR-ELEKTROINDUSTRIJA d.d.</t>
  </si>
  <si>
    <t>u razdoblju 01.01.2013. do 30.06.2013.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</si>
</sst>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vesna.il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3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 t="s">
        <v>323</v>
      </c>
      <c r="F2" s="12"/>
      <c r="G2" s="13" t="s">
        <v>250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0" t="s">
        <v>325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50" t="s">
        <v>326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50" t="s">
        <v>327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2" t="s">
        <v>328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10000</v>
      </c>
      <c r="D14" s="179"/>
      <c r="E14" s="16"/>
      <c r="F14" s="152" t="s">
        <v>329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2" t="s">
        <v>330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331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332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133</v>
      </c>
      <c r="D22" s="152" t="s">
        <v>329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21</v>
      </c>
      <c r="D24" s="152" t="s">
        <v>333</v>
      </c>
      <c r="E24" s="163"/>
      <c r="F24" s="163"/>
      <c r="G24" s="164"/>
      <c r="H24" s="51" t="s">
        <v>261</v>
      </c>
      <c r="I24" s="122">
        <v>52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334</v>
      </c>
      <c r="D26" s="25"/>
      <c r="E26" s="33"/>
      <c r="F26" s="24"/>
      <c r="G26" s="165" t="s">
        <v>263</v>
      </c>
      <c r="H26" s="136"/>
      <c r="I26" s="124" t="s">
        <v>335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2" t="s">
        <v>336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337</v>
      </c>
      <c r="D48" s="133"/>
      <c r="E48" s="134"/>
      <c r="F48" s="16"/>
      <c r="G48" s="51" t="s">
        <v>271</v>
      </c>
      <c r="H48" s="137" t="s">
        <v>338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339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340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273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0" r:id="rId3" display="vesna.ilic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03">
      <selection activeCell="K118" sqref="K118"/>
    </sheetView>
  </sheetViews>
  <sheetFormatPr defaultColWidth="9.140625" defaultRowHeight="12.75"/>
  <cols>
    <col min="1" max="9" width="9.140625" style="52" customWidth="1"/>
    <col min="10" max="10" width="10.421875" style="52" customWidth="1"/>
    <col min="11" max="11" width="11.8515625" style="52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341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342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1079639263</v>
      </c>
      <c r="K8" s="53">
        <f>K9+K16+K26+K35+K39</f>
        <v>1116591435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/>
      <c r="K11" s="7"/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345712486</v>
      </c>
      <c r="K16" s="53">
        <f>SUM(K17:K25)</f>
        <v>342756700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76201035</v>
      </c>
      <c r="K17" s="7">
        <v>76464614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128856608</v>
      </c>
      <c r="K18" s="7">
        <v>126009611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24476093</v>
      </c>
      <c r="K19" s="7">
        <v>22675790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2616150</v>
      </c>
      <c r="K20" s="7">
        <v>2711515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13387643</v>
      </c>
      <c r="K22" s="7">
        <v>14657025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446616</v>
      </c>
      <c r="K23" s="7">
        <v>509804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63376</v>
      </c>
      <c r="K24" s="7">
        <v>63376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>
        <v>99664965</v>
      </c>
      <c r="K25" s="7">
        <v>99664965</v>
      </c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710371905</v>
      </c>
      <c r="K26" s="53">
        <f>SUM(K27:K34)</f>
        <v>751248885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706450920</v>
      </c>
      <c r="K27" s="7">
        <v>747327461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>
        <v>3920985</v>
      </c>
      <c r="K31" s="7">
        <v>3921424</v>
      </c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23554872</v>
      </c>
      <c r="K35" s="53">
        <f>SUM(K36:K38)</f>
        <v>22585850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18257005</v>
      </c>
      <c r="K37" s="7">
        <v>17354179</v>
      </c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>
        <v>5297867</v>
      </c>
      <c r="K38" s="7">
        <v>5231671</v>
      </c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448202734</v>
      </c>
      <c r="K40" s="53">
        <f>K41+K49+K56+K64</f>
        <v>390793478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794388</v>
      </c>
      <c r="K41" s="53">
        <f>SUM(K42:K48)</f>
        <v>122988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/>
      <c r="K42" s="7"/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/>
      <c r="K45" s="7"/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794388</v>
      </c>
      <c r="K46" s="7">
        <v>122988</v>
      </c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38932281</v>
      </c>
      <c r="K49" s="53">
        <f>SUM(K50:K55)</f>
        <v>49548601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17992512</v>
      </c>
      <c r="K50" s="7">
        <v>30262796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612509</v>
      </c>
      <c r="K51" s="7">
        <v>241754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43176</v>
      </c>
      <c r="K53" s="7">
        <v>54066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/>
      <c r="K54" s="7"/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20284084</v>
      </c>
      <c r="K55" s="7">
        <v>18989985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209553828</v>
      </c>
      <c r="K56" s="53">
        <f>SUM(K57:K63)</f>
        <v>292187245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83018262</v>
      </c>
      <c r="K58" s="7">
        <v>67337092</v>
      </c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/>
      <c r="K62" s="7"/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>
        <v>126535566</v>
      </c>
      <c r="K63" s="7">
        <v>224850153</v>
      </c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198922237</v>
      </c>
      <c r="K64" s="7">
        <v>48934644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1157065</v>
      </c>
      <c r="K65" s="7">
        <v>580900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1528999062</v>
      </c>
      <c r="K66" s="53">
        <f>K7+K8+K40+K65</f>
        <v>1507965813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745924395</v>
      </c>
      <c r="K67" s="8">
        <v>729170323</v>
      </c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1376809504</v>
      </c>
      <c r="K69" s="54">
        <f>K70+K71+K72+K78+K79+K82+K85</f>
        <v>1365223962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1028847600</v>
      </c>
      <c r="K70" s="7">
        <v>1028847600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719579</v>
      </c>
      <c r="K71" s="7">
        <v>719579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197000749</v>
      </c>
      <c r="K72" s="53">
        <f>K73+K74-K75+K76+K77</f>
        <v>273193033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17997220</v>
      </c>
      <c r="K73" s="7">
        <v>23454999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265600</v>
      </c>
      <c r="K74" s="7"/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265600</v>
      </c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>
        <v>102458881</v>
      </c>
      <c r="K76" s="7">
        <v>138879053</v>
      </c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76544648</v>
      </c>
      <c r="K77" s="7">
        <v>110858981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41085994</v>
      </c>
      <c r="K79" s="53">
        <f>K80-K81</f>
        <v>41234921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41085994</v>
      </c>
      <c r="K80" s="7">
        <v>41234921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109155582</v>
      </c>
      <c r="K82" s="53">
        <f>K83-K84</f>
        <v>21228829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109155582</v>
      </c>
      <c r="K83" s="7">
        <v>21228829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137873197</v>
      </c>
      <c r="K86" s="53">
        <f>SUM(K87:K89)</f>
        <v>137866169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1187395</v>
      </c>
      <c r="K87" s="7">
        <v>1187395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136685802</v>
      </c>
      <c r="K89" s="7">
        <v>136678774</v>
      </c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0</v>
      </c>
      <c r="K90" s="53">
        <f>SUM(K91:K99)</f>
        <v>0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/>
      <c r="K93" s="7"/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14316361</v>
      </c>
      <c r="K100" s="53">
        <f>SUM(K101:K112)</f>
        <v>4875682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2088311</v>
      </c>
      <c r="K101" s="7">
        <v>1708163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170000</v>
      </c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/>
      <c r="K103" s="7"/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/>
      <c r="K104" s="7"/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1579536</v>
      </c>
      <c r="K105" s="7">
        <v>451665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2062985</v>
      </c>
      <c r="K108" s="7">
        <v>644618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8188912</v>
      </c>
      <c r="K109" s="7">
        <v>1717045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97692</v>
      </c>
      <c r="K110" s="7">
        <v>180916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128925</v>
      </c>
      <c r="K112" s="7">
        <v>173275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/>
      <c r="K113" s="7"/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1528999062</v>
      </c>
      <c r="K114" s="53">
        <f>K69+K86+K90+K100+K113</f>
        <v>1507965813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>
        <v>745924395</v>
      </c>
      <c r="K115" s="8">
        <v>729170323</v>
      </c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52">
      <selection activeCell="M59" sqref="M59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342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27075329</v>
      </c>
      <c r="K7" s="54">
        <f>SUM(K8:K9)</f>
        <v>13756309</v>
      </c>
      <c r="L7" s="54">
        <f>SUM(L8:L9)</f>
        <v>26920248</v>
      </c>
      <c r="M7" s="54">
        <f>SUM(M8:M9)</f>
        <v>13451182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26161356</v>
      </c>
      <c r="K8" s="7">
        <v>13039532</v>
      </c>
      <c r="L8" s="7">
        <v>26338247</v>
      </c>
      <c r="M8" s="7">
        <v>13085379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913973</v>
      </c>
      <c r="K9" s="7">
        <v>716777</v>
      </c>
      <c r="L9" s="7">
        <v>582001</v>
      </c>
      <c r="M9" s="7">
        <v>365803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33227893</v>
      </c>
      <c r="K10" s="53">
        <f>K11+K12+K16+K20+K21+K22+K25+K26</f>
        <v>16579595</v>
      </c>
      <c r="L10" s="53">
        <f>L11+L12+L16+L20+L21+L22+L25+L26</f>
        <v>42682505</v>
      </c>
      <c r="M10" s="53">
        <f>M11+M12+M16+M20+M21+M22+M25+M26</f>
        <v>24260621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/>
      <c r="K11" s="7"/>
      <c r="L11" s="7"/>
      <c r="M11" s="7"/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11319228</v>
      </c>
      <c r="K12" s="53">
        <f>SUM(K13:K15)</f>
        <v>5423340</v>
      </c>
      <c r="L12" s="53">
        <f>SUM(L13:L15)</f>
        <v>12061550</v>
      </c>
      <c r="M12" s="53">
        <f>SUM(M13:M15)</f>
        <v>5927222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2455915</v>
      </c>
      <c r="K13" s="7">
        <v>914868</v>
      </c>
      <c r="L13" s="7">
        <v>3243169</v>
      </c>
      <c r="M13" s="7">
        <v>1246806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/>
      <c r="K14" s="7"/>
      <c r="L14" s="7"/>
      <c r="M14" s="7"/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8863313</v>
      </c>
      <c r="K15" s="7">
        <v>4508472</v>
      </c>
      <c r="L15" s="7">
        <v>8818381</v>
      </c>
      <c r="M15" s="7">
        <v>4680416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9491375</v>
      </c>
      <c r="K16" s="53">
        <f>SUM(K17:K19)</f>
        <v>4387694</v>
      </c>
      <c r="L16" s="53">
        <f>SUM(L17:L19)</f>
        <v>10259859</v>
      </c>
      <c r="M16" s="53">
        <f>SUM(M17:M19)</f>
        <v>4872600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4580599</v>
      </c>
      <c r="K17" s="7">
        <v>2140014</v>
      </c>
      <c r="L17" s="7">
        <v>4897174</v>
      </c>
      <c r="M17" s="7">
        <v>2349166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3572200</v>
      </c>
      <c r="K18" s="7">
        <v>1658108</v>
      </c>
      <c r="L18" s="7">
        <v>4069761</v>
      </c>
      <c r="M18" s="7">
        <v>1941291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1338576</v>
      </c>
      <c r="K19" s="7">
        <v>589572</v>
      </c>
      <c r="L19" s="7">
        <v>1292924</v>
      </c>
      <c r="M19" s="7">
        <v>582143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4981218</v>
      </c>
      <c r="K20" s="7">
        <v>2578955</v>
      </c>
      <c r="L20" s="7">
        <v>5444612</v>
      </c>
      <c r="M20" s="7">
        <v>2710108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7265718</v>
      </c>
      <c r="K21" s="7">
        <v>4020714</v>
      </c>
      <c r="L21" s="7">
        <v>14864635</v>
      </c>
      <c r="M21" s="7">
        <v>10699202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170354</v>
      </c>
      <c r="K26" s="7">
        <v>168892</v>
      </c>
      <c r="L26" s="7">
        <v>51849</v>
      </c>
      <c r="M26" s="7">
        <v>51489</v>
      </c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29384854</v>
      </c>
      <c r="K27" s="53">
        <f>SUM(K28:K32)</f>
        <v>3399647</v>
      </c>
      <c r="L27" s="53">
        <f>SUM(L28:L32)</f>
        <v>42034520</v>
      </c>
      <c r="M27" s="53">
        <f>SUM(M28:M32)</f>
        <v>2503431</v>
      </c>
    </row>
    <row r="28" spans="1:13" ht="18.75" customHeight="1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>
        <v>25533644</v>
      </c>
      <c r="K28" s="7">
        <v>1030187</v>
      </c>
      <c r="L28" s="7">
        <v>38566200</v>
      </c>
      <c r="M28" s="7">
        <v>739147</v>
      </c>
    </row>
    <row r="29" spans="1:13" ht="21" customHeight="1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3851210</v>
      </c>
      <c r="K29" s="7">
        <v>2369460</v>
      </c>
      <c r="L29" s="7">
        <v>3468320</v>
      </c>
      <c r="M29" s="7">
        <v>1764284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/>
      <c r="M32" s="7"/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2090339</v>
      </c>
      <c r="K33" s="53">
        <f>SUM(K34:K37)</f>
        <v>914300</v>
      </c>
      <c r="L33" s="53">
        <f>SUM(L34:L37)</f>
        <v>4195467</v>
      </c>
      <c r="M33" s="53">
        <f>SUM(M34:M37)</f>
        <v>3788249</v>
      </c>
    </row>
    <row r="34" spans="1:13" ht="20.25" customHeight="1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25.5" customHeight="1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2090339</v>
      </c>
      <c r="K35" s="7">
        <v>914300</v>
      </c>
      <c r="L35" s="7">
        <v>4195467</v>
      </c>
      <c r="M35" s="7">
        <v>3788249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/>
      <c r="M37" s="7"/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56460183</v>
      </c>
      <c r="K42" s="53">
        <f>K7+K27+K38+K40</f>
        <v>17155956</v>
      </c>
      <c r="L42" s="53">
        <f>L7+L27+L38+L40</f>
        <v>68954768</v>
      </c>
      <c r="M42" s="53">
        <f>M7+M27+M38+M40</f>
        <v>15954613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35318232</v>
      </c>
      <c r="K43" s="53">
        <f>K10+K33+K39+K41</f>
        <v>17493895</v>
      </c>
      <c r="L43" s="53">
        <f>L10+L33+L39+L41</f>
        <v>46877972</v>
      </c>
      <c r="M43" s="53">
        <f>M10+M33+M39+M41</f>
        <v>28048870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21141951</v>
      </c>
      <c r="K44" s="53">
        <f>K42-K43</f>
        <v>-337939</v>
      </c>
      <c r="L44" s="53">
        <f>L42-L43</f>
        <v>22076796</v>
      </c>
      <c r="M44" s="53">
        <f>M42-M43</f>
        <v>-12094257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21141951</v>
      </c>
      <c r="K45" s="53">
        <f>IF(K42&gt;K43,K42-K43,0)</f>
        <v>0</v>
      </c>
      <c r="L45" s="53">
        <f>IF(L42&gt;L43,L42-L43,0)</f>
        <v>22076796</v>
      </c>
      <c r="M45" s="53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337939</v>
      </c>
      <c r="L46" s="53">
        <f>IF(L43&gt;L42,L43-L42,0)</f>
        <v>0</v>
      </c>
      <c r="M46" s="53">
        <f>IF(M43&gt;M42,M43-M42,0)</f>
        <v>12094257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>
        <v>847967</v>
      </c>
      <c r="M47" s="7">
        <v>847967</v>
      </c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21141951</v>
      </c>
      <c r="K48" s="53">
        <f>K44-K47</f>
        <v>-337939</v>
      </c>
      <c r="L48" s="53">
        <f>L44-L47</f>
        <v>21228829</v>
      </c>
      <c r="M48" s="53">
        <f>M44-M47</f>
        <v>-12942224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21141951</v>
      </c>
      <c r="K49" s="53">
        <f>IF(K48&gt;0,K48,0)</f>
        <v>0</v>
      </c>
      <c r="L49" s="53">
        <f>IF(L48&gt;0,L48,0)</f>
        <v>21228829</v>
      </c>
      <c r="M49" s="53">
        <f>IF(M48&gt;0,M48,0)</f>
        <v>0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337939</v>
      </c>
      <c r="L50" s="61">
        <f>IF(L48&lt;0,-L48,0)</f>
        <v>0</v>
      </c>
      <c r="M50" s="61">
        <f>IF(M48&lt;0,-M48,0)</f>
        <v>12942224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21141951</v>
      </c>
      <c r="K56" s="6">
        <v>-337939</v>
      </c>
      <c r="L56" s="6">
        <v>21228829</v>
      </c>
      <c r="M56" s="6">
        <v>-12942224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58642</v>
      </c>
      <c r="K57" s="53">
        <f>SUM(K58:K64)</f>
        <v>16832</v>
      </c>
      <c r="L57" s="53">
        <f>SUM(L58:L64)</f>
        <v>-243629</v>
      </c>
      <c r="M57" s="53">
        <f>SUM(M58:M64)</f>
        <v>-231009</v>
      </c>
    </row>
    <row r="58" spans="1:13" ht="21.75" customHeight="1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>
        <v>58642</v>
      </c>
      <c r="K58" s="7">
        <v>16832</v>
      </c>
      <c r="L58" s="7">
        <v>-243629</v>
      </c>
      <c r="M58" s="7">
        <v>-231009</v>
      </c>
    </row>
    <row r="59" spans="1:13" ht="24" customHeight="1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23.25" customHeight="1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22.5" customHeight="1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58642</v>
      </c>
      <c r="K66" s="53">
        <f>K57-K65</f>
        <v>16832</v>
      </c>
      <c r="L66" s="53">
        <f>L57-L65</f>
        <v>-243629</v>
      </c>
      <c r="M66" s="53">
        <f>M57-M65</f>
        <v>-231009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21200593</v>
      </c>
      <c r="K67" s="61">
        <f>K56+K66</f>
        <v>-321107</v>
      </c>
      <c r="L67" s="61">
        <f>L56+L66</f>
        <v>20985200</v>
      </c>
      <c r="M67" s="61">
        <f>M56+M66</f>
        <v>-13173233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7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/>
      <c r="K12" s="7"/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0</v>
      </c>
      <c r="K13" s="53">
        <f>SUM(K7:K12)</f>
        <v>0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0</v>
      </c>
      <c r="K18" s="53">
        <f>SUM(K14:K17)</f>
        <v>0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/>
      <c r="K28" s="7"/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0</v>
      </c>
      <c r="K31" s="53">
        <f>SUM(K28:K30)</f>
        <v>0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/>
      <c r="K39" s="7"/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0</v>
      </c>
      <c r="K44" s="53">
        <f>SUM(K39:K43)</f>
        <v>0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/>
      <c r="K49" s="7"/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0</v>
      </c>
      <c r="K52" s="61">
        <f>K49+K50-K51</f>
        <v>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22">
      <selection activeCell="O45" sqref="O45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343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342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31957372</v>
      </c>
      <c r="K7" s="7">
        <v>28965866</v>
      </c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6322113</v>
      </c>
      <c r="K11" s="7">
        <v>13954084</v>
      </c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38279485</v>
      </c>
      <c r="K12" s="53">
        <f>SUM(K7:K11)</f>
        <v>42919950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>
        <v>21745818</v>
      </c>
      <c r="K13" s="7">
        <v>24941605</v>
      </c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13082281</v>
      </c>
      <c r="K14" s="7">
        <v>13487474</v>
      </c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87</v>
      </c>
      <c r="K16" s="7">
        <v>1854</v>
      </c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1182486</v>
      </c>
      <c r="K17" s="7">
        <v>9571086</v>
      </c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>
        <v>3200010</v>
      </c>
      <c r="K18" s="7">
        <v>8079142</v>
      </c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39210682</v>
      </c>
      <c r="K19" s="53">
        <f>SUM(K13:K18)</f>
        <v>56081161</v>
      </c>
    </row>
    <row r="20" spans="1:11" ht="21.75" customHeight="1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21" customHeight="1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931197</v>
      </c>
      <c r="K21" s="53">
        <f>IF(K19&gt;K12,K19-K12,0)</f>
        <v>13161211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>
        <v>1024104</v>
      </c>
      <c r="K23" s="7">
        <v>1141422</v>
      </c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>
        <v>234630</v>
      </c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63179</v>
      </c>
      <c r="K26" s="7">
        <v>14486097</v>
      </c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1087283</v>
      </c>
      <c r="K28" s="53">
        <f>SUM(K23:K27)</f>
        <v>15862149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>
        <v>16596616</v>
      </c>
      <c r="K29" s="7">
        <v>2213366</v>
      </c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>
        <v>25960170</v>
      </c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8" customHeight="1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16596616</v>
      </c>
      <c r="K32" s="53">
        <f>SUM(K29:K31)</f>
        <v>28173536</v>
      </c>
    </row>
    <row r="33" spans="1:11" ht="24" customHeight="1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21.75" customHeight="1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15509333</v>
      </c>
      <c r="K34" s="53">
        <f>IF(K32&gt;K28,K32-K28,0)</f>
        <v>12311387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>
        <v>2225000</v>
      </c>
      <c r="K37" s="7">
        <v>25057513</v>
      </c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>
        <v>42467242</v>
      </c>
      <c r="K38" s="7">
        <v>20011574</v>
      </c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44692242</v>
      </c>
      <c r="K39" s="53">
        <f>SUM(K36:K38)</f>
        <v>45069087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170000</v>
      </c>
      <c r="K40" s="7">
        <v>170000</v>
      </c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>
        <v>11496</v>
      </c>
      <c r="K41" s="7">
        <v>30875538</v>
      </c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>
        <v>8411090</v>
      </c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>
        <v>15775028</v>
      </c>
      <c r="K44" s="7">
        <v>130127454</v>
      </c>
    </row>
    <row r="45" spans="1:11" ht="18.75" customHeight="1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15956524</v>
      </c>
      <c r="K45" s="53">
        <f>SUM(K40:K44)</f>
        <v>169584082</v>
      </c>
    </row>
    <row r="46" spans="1:11" ht="25.5" customHeight="1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28735718</v>
      </c>
      <c r="K46" s="53">
        <f>IF(K39&gt;K45,K39-K45,0)</f>
        <v>0</v>
      </c>
    </row>
    <row r="47" spans="1:11" ht="21.75" customHeight="1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124514995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12295188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149987593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>
        <v>42538972</v>
      </c>
      <c r="K50" s="7">
        <v>198922237</v>
      </c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>
        <v>12295188</v>
      </c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>
        <v>149987593</v>
      </c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54834160</v>
      </c>
      <c r="K53" s="61">
        <f>K50+K51-K52</f>
        <v>48934644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4">
      <selection activeCell="K21" sqref="K2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0.140625" style="76" bestFit="1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 t="s">
        <v>323</v>
      </c>
      <c r="F2" s="43" t="s">
        <v>250</v>
      </c>
      <c r="G2" s="285" t="s">
        <v>324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1028847600</v>
      </c>
      <c r="K5" s="45">
        <v>1028847600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719579</v>
      </c>
      <c r="K6" s="46">
        <v>719579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197000749</v>
      </c>
      <c r="K7" s="46">
        <v>273193033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41085994</v>
      </c>
      <c r="K8" s="46">
        <v>41234921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109155582</v>
      </c>
      <c r="K9" s="46">
        <v>21228829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1376809504</v>
      </c>
      <c r="K14" s="79">
        <f>SUM(K5:K13)</f>
        <v>1365223962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>
        <v>58642</v>
      </c>
      <c r="K15" s="46">
        <v>-243629</v>
      </c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>
        <v>79383840</v>
      </c>
      <c r="K20" s="46">
        <v>-11341913</v>
      </c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79442482</v>
      </c>
      <c r="K21" s="80">
        <f>SUM(K15:K20)</f>
        <v>-11585542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Jasminka Belačić</cp:lastModifiedBy>
  <cp:lastPrinted>2011-03-28T11:17:39Z</cp:lastPrinted>
  <dcterms:created xsi:type="dcterms:W3CDTF">2008-10-17T11:51:54Z</dcterms:created>
  <dcterms:modified xsi:type="dcterms:W3CDTF">2013-07-25T09:53:06Z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0x01010004BA4FF0C4DD9240A32C6F8E72EEF2C0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_dlc_DocId">
    <vt:lpwstr>KONCAR-227-8263</vt:lpwstr>
  </property>
  <property fmtid="{D5CDD505-2E9C-101B-9397-08002B2CF9AE}" pid="6" name="_dlc_DocIdItemGuid">
    <vt:lpwstr>5471661a-5eae-40f0-930d-fa2e6b28f5b4</vt:lpwstr>
  </property>
  <property fmtid="{D5CDD505-2E9C-101B-9397-08002B2CF9AE}" pid="7" name="_dlc_DocIdUrl">
    <vt:lpwstr>http://koncarintranet/kddintranet/1511/uču/_layouts/DocIdRedir.aspx?ID=KONCAR-227-8263, KONCAR-227-8263</vt:lpwstr>
  </property>
</Properties>
</file>