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465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<sst xmlns="http://schemas.openxmlformats.org/spreadsheetml/2006/main" count="338" uniqueCount="307">
  <si>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</si>
  <si>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</si>
  <si>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</si>
  <si>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</si>
  <si>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</si>
  <si>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</si>
  <si>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</si>
  <si>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</si>
  <si>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</si>
  <si>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</si>
  <si>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</si>
  <si>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</si>
  <si>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</si>
  <si>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</si>
  <si>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</si>
  <si>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</si>
  <si>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</si>
  <si>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</si>
  <si>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</si>
  <si>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</si>
  <si>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</si>
  <si>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</si>
  <si>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</si>
  <si>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</si>
  <si>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</si>
  <si>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</si>
  <si>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</si>
  <si>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</si>
  <si>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</si>
  <si>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</si>
  <si>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</si>
  <si>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</si>
  <si>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</si>
  <si>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</si>
  <si>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</si>
  <si>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</si>
  <si>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</si>
  <si>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</si>
  <si>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</si>
  <si>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</si>
  <si>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</si>
  <si>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</si>
  <si>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</si>
  <si>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</si>
  <si>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</si>
  <si>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</si>
  <si>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</si>
  <si>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</si>
  <si>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</si>
  <si>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</si>
  <si>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</si>
  <si>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</si>
  <si>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</si>
  <si>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</si>
  <si>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</si>
  <si>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</si>
  <si>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</si>
  <si>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</si>
  <si>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</si>
  <si>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</si>
  <si>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</si>
  <si>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</si>
  <si>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</si>
  <si>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</si>
  <si>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</si>
  <si>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</si>
  <si>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</si>
  <si>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</si>
  <si>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</si>
  <si>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</si>
  <si>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</si>
  <si>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</si>
  <si>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</si>
  <si>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</si>
  <si>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</si>
  <si>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</si>
  <si>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</si>
  <si>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</si>
  <si>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</si>
  <si>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</si>
  <si>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</si>
  <si>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</si>
  <si>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</si>
  <si>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</si>
  <si>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</si>
  <si>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</si>
  <si>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</si>
  <si>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</si>
  <si>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</si>
  <si>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</si>
  <si>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</si>
  <si>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</si>
  <si>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</si>
  <si>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</si>
  <si>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</si>
  <si>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</si>
  <si>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</si>
  <si>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</si>
  <si>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</si>
  <si>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</si>
  <si>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</si>
  <si>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</si>
  <si>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</si>
  <si>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</si>
  <si>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</si>
  <si>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</si>
  <si>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</si>
  <si>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</si>
  <si>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</si>
  <si>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</si>
  <si>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</si>
  <si>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</si>
  <si>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</si>
  <si>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</si>
  <si>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</si>
  <si>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</si>
  <si>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</si>
  <si>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</si>
  <si>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</si>
  <si>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</si>
  <si>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</si>
  <si>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</si>
  <si>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</si>
  <si>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</si>
  <si>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</si>
  <si>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</si>
  <si>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</si>
  <si>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</si>
  <si>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</si>
  <si>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</si>
  <si>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</si>
  <si>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</si>
  <si>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</si>
  <si>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</si>
  <si>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</si>
  <si>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</si>
  <si>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</si>
  <si>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</si>
  <si>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</si>
  <si>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</si>
  <si>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</si>
  <si>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</si>
  <si>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</si>
  <si>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</si>
  <si>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</si>
  <si>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</si>
  <si>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</si>
  <si>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</si>
  <si>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</si>
  <si>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</si>
  <si>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</si>
  <si>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</si>
  <si>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</si>
  <si>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</si>
  <si>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</si>
  <si>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</si>
  <si>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</si>
  <si>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</si>
  <si>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</si>
  <si>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</si>
  <si>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</si>
  <si>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</si>
  <si>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</si>
  <si>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</si>
  <si>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</si>
  <si>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</si>
  <si>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</si>
  <si>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</si>
  <si>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</si>
  <si>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</si>
  <si>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</si>
  <si>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</si>
  <si>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</si>
  <si>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</si>
  <si>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</si>
  <si>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</si>
  <si>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</si>
  <si>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</si>
  <si>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</si>
  <si>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</si>
  <si>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</si>
  <si>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</si>
  <si>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</si>
  <si>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</si>
  <si>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</si>
  <si>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</si>
  <si>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</si>
  <si>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</si>
  <si>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</si>
  <si>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</si>
  <si>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</si>
  <si>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</si>
  <si>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</si>
  <si>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</si>
  <si>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</si>
  <si>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</si>
  <si>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</si>
  <si>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</si>
  <si>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</si>
  <si>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</si>
  <si>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</si>
  <si>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</si>
  <si>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</si>
  <si>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</si>
  <si>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</si>
  <si>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</si>
  <si>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</si>
  <si>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</si>
  <si>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</si>
  <si>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</si>
  <si>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</si>
  <si>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</si>
  <si>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</si>
  <si>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</si>
  <si>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</si>
  <si>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</si>
  <si>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</si>
  <si>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</si>
  <si>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</si>
  <si>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</si>
  <si>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</si>
  <si>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</si>
  <si>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</si>
  <si>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</si>
  <si>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</si>
  <si>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</si>
  <si>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</si>
  <si>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</si>
  <si>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</si>
  <si>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</si>
  <si>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</si>
  <si>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</si>
  <si>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</si>
  <si>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</si>
  <si>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</si>
  <si>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</si>
  <si>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</si>
  <si>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</si>
  <si>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</si>
  <si>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</si>
  <si>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</si>
  <si>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</si>
  <si>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</si>
  <si>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</si>
  <si>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</si>
  <si>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</si>
  <si>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</si>
  <si>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</si>
  <si>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</si>
  <si>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</si>
  <si>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</si>
  <si>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</si>
  <si>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</si>
  <si>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</si>
  <si>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</si>
  <si>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</si>
  <si>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</si>
  <si>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</si>
  <si>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</si>
  <si>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</si>
  <si>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</si>
  <si>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</si>
  <si>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</si>
  <si>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</si>
  <si>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</si>
  <si>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</si>
  <si>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</si>
  <si>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</si>
  <si>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</si>
  <si>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</si>
  <si>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</si>
  <si>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</si>
  <si>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</si>
  <si>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</si>
  <si>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</si>
  <si>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</si>
  <si>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</si>
  <si>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</si>
  <si>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</si>
  <si>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</si>
  <si>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</si>
  <si>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</si>
  <si>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</si>
  <si>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</si>
  <si>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3654664</t>
  </si>
  <si>
    <t>080040901</t>
  </si>
  <si>
    <t>49214559889</t>
  </si>
  <si>
    <t>KONČAR D&amp;ST d.d.</t>
  </si>
  <si>
    <t>ZAGREB</t>
  </si>
  <si>
    <t>JOSIPA MOKROVIĆA 8</t>
  </si>
  <si>
    <t>darko.krpan@koncar-dst.hr</t>
  </si>
  <si>
    <t>www.koncar-dst.hr</t>
  </si>
  <si>
    <t>GRAD ZAGREB</t>
  </si>
  <si>
    <t>NE</t>
  </si>
  <si>
    <t>2711</t>
  </si>
  <si>
    <t>Krpan Darko</t>
  </si>
  <si>
    <t>01/3783-714</t>
  </si>
  <si>
    <t>01/3783-702</t>
  </si>
  <si>
    <t>Petar Vlaić</t>
  </si>
  <si>
    <t>Obveznik: KONČAR DISTRIBUTIVNI I SPECIJALNI TRANSFORMATORI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</si>
  <si>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</si>
  <si>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 i drugim osobama
          nepovezanim poduzetnicima i drugim osobama</t>
  </si>
  <si>
    <t xml:space="preserve">    2. Kamate, tečajne razlike i drugi rashodi iz odnosa s nepovezanim poduzetnicima i drugim osobama
        poduzetnicima i drugim osobama</t>
  </si>
  <si>
    <t>1.1.2017.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</si>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</sst>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30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30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30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30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30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18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>
      <alignment vertical="center" wrapText="1"/>
    </xf>
    <xf numFmtId="0" fontId="9" fillId="35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car-dst.hr/" TargetMode="External" /><Relationship Id="rId2" Type="http://schemas.openxmlformats.org/officeDocument/2006/relationships/hyperlink" Target="mailto:darko.krpan@koncar-dst.hr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218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9" t="s">
        <v>219</v>
      </c>
      <c r="B2" s="119"/>
      <c r="C2" s="119"/>
      <c r="D2" s="120"/>
      <c r="E2" s="24" t="s">
        <v>303</v>
      </c>
      <c r="F2" s="25"/>
      <c r="G2" s="26" t="s">
        <v>220</v>
      </c>
      <c r="H2" s="24" t="s">
        <v>304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1" t="s">
        <v>221</v>
      </c>
      <c r="B4" s="121"/>
      <c r="C4" s="121"/>
      <c r="D4" s="121"/>
      <c r="E4" s="121"/>
      <c r="F4" s="121"/>
      <c r="G4" s="121"/>
      <c r="H4" s="121"/>
      <c r="I4" s="12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2" t="s">
        <v>222</v>
      </c>
      <c r="B6" s="123"/>
      <c r="C6" s="117" t="s">
        <v>284</v>
      </c>
      <c r="D6" s="118"/>
      <c r="E6" s="124"/>
      <c r="F6" s="124"/>
      <c r="G6" s="124"/>
      <c r="H6" s="124"/>
      <c r="I6" s="39"/>
      <c r="J6" s="22"/>
      <c r="K6" s="22"/>
      <c r="L6" s="22"/>
    </row>
    <row r="7" spans="1:12" ht="12.75">
      <c r="A7" s="40"/>
      <c r="B7" s="40"/>
      <c r="C7" s="31"/>
      <c r="D7" s="31"/>
      <c r="E7" s="124"/>
      <c r="F7" s="124"/>
      <c r="G7" s="124"/>
      <c r="H7" s="124"/>
      <c r="I7" s="39"/>
      <c r="J7" s="22"/>
      <c r="K7" s="22"/>
      <c r="L7" s="22"/>
    </row>
    <row r="8" spans="1:12" ht="12.75">
      <c r="A8" s="125" t="s">
        <v>223</v>
      </c>
      <c r="B8" s="126"/>
      <c r="C8" s="117" t="s">
        <v>285</v>
      </c>
      <c r="D8" s="118"/>
      <c r="E8" s="124"/>
      <c r="F8" s="124"/>
      <c r="G8" s="124"/>
      <c r="H8" s="12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4" t="s">
        <v>224</v>
      </c>
      <c r="B10" s="115"/>
      <c r="C10" s="117" t="s">
        <v>286</v>
      </c>
      <c r="D10" s="11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6"/>
      <c r="B11" s="11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2" t="s">
        <v>225</v>
      </c>
      <c r="B12" s="123"/>
      <c r="C12" s="127" t="s">
        <v>287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2" t="s">
        <v>226</v>
      </c>
      <c r="B14" s="123"/>
      <c r="C14" s="134">
        <v>10090</v>
      </c>
      <c r="D14" s="135"/>
      <c r="E14" s="31"/>
      <c r="F14" s="127" t="s">
        <v>288</v>
      </c>
      <c r="G14" s="132"/>
      <c r="H14" s="132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2" t="s">
        <v>227</v>
      </c>
      <c r="B16" s="123"/>
      <c r="C16" s="127" t="s">
        <v>289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2" t="s">
        <v>228</v>
      </c>
      <c r="B18" s="123"/>
      <c r="C18" s="136" t="s">
        <v>290</v>
      </c>
      <c r="D18" s="137"/>
      <c r="E18" s="137"/>
      <c r="F18" s="137"/>
      <c r="G18" s="137"/>
      <c r="H18" s="137"/>
      <c r="I18" s="13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2" t="s">
        <v>229</v>
      </c>
      <c r="B20" s="123"/>
      <c r="C20" s="139" t="s">
        <v>291</v>
      </c>
      <c r="D20" s="140"/>
      <c r="E20" s="140"/>
      <c r="F20" s="140"/>
      <c r="G20" s="140"/>
      <c r="H20" s="140"/>
      <c r="I20" s="14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2" t="s">
        <v>230</v>
      </c>
      <c r="B22" s="123"/>
      <c r="C22" s="44">
        <v>133</v>
      </c>
      <c r="D22" s="127" t="s">
        <v>288</v>
      </c>
      <c r="E22" s="128"/>
      <c r="F22" s="129"/>
      <c r="G22" s="130"/>
      <c r="H22" s="13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2" t="s">
        <v>231</v>
      </c>
      <c r="B24" s="123"/>
      <c r="C24" s="44">
        <v>21</v>
      </c>
      <c r="D24" s="127" t="s">
        <v>292</v>
      </c>
      <c r="E24" s="128"/>
      <c r="F24" s="128"/>
      <c r="G24" s="129"/>
      <c r="H24" s="38" t="s">
        <v>232</v>
      </c>
      <c r="I24" s="48">
        <v>539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233</v>
      </c>
      <c r="I25" s="43"/>
      <c r="J25" s="22"/>
      <c r="K25" s="22"/>
      <c r="L25" s="22"/>
    </row>
    <row r="26" spans="1:12" ht="12.75">
      <c r="A26" s="122" t="s">
        <v>234</v>
      </c>
      <c r="B26" s="123"/>
      <c r="C26" s="49" t="s">
        <v>293</v>
      </c>
      <c r="D26" s="50"/>
      <c r="E26" s="22"/>
      <c r="F26" s="51"/>
      <c r="G26" s="122" t="s">
        <v>235</v>
      </c>
      <c r="H26" s="123"/>
      <c r="I26" s="52" t="s">
        <v>294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236</v>
      </c>
      <c r="B28" s="146"/>
      <c r="C28" s="147"/>
      <c r="D28" s="147"/>
      <c r="E28" s="148" t="s">
        <v>237</v>
      </c>
      <c r="F28" s="149"/>
      <c r="G28" s="149"/>
      <c r="H28" s="150" t="s">
        <v>238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/>
      <c r="B30" s="143"/>
      <c r="C30" s="143"/>
      <c r="D30" s="144"/>
      <c r="E30" s="142"/>
      <c r="F30" s="143"/>
      <c r="G30" s="143"/>
      <c r="H30" s="117"/>
      <c r="I30" s="118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42"/>
      <c r="B32" s="143"/>
      <c r="C32" s="143"/>
      <c r="D32" s="144"/>
      <c r="E32" s="142"/>
      <c r="F32" s="143"/>
      <c r="G32" s="143"/>
      <c r="H32" s="117"/>
      <c r="I32" s="11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2"/>
      <c r="B34" s="143"/>
      <c r="C34" s="143"/>
      <c r="D34" s="144"/>
      <c r="E34" s="142"/>
      <c r="F34" s="143"/>
      <c r="G34" s="143"/>
      <c r="H34" s="117"/>
      <c r="I34" s="11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2"/>
      <c r="B36" s="143"/>
      <c r="C36" s="143"/>
      <c r="D36" s="144"/>
      <c r="E36" s="142"/>
      <c r="F36" s="143"/>
      <c r="G36" s="143"/>
      <c r="H36" s="117"/>
      <c r="I36" s="118"/>
      <c r="J36" s="22"/>
      <c r="K36" s="22"/>
      <c r="L36" s="22"/>
    </row>
    <row r="37" spans="1:12" ht="12.75">
      <c r="A37" s="59"/>
      <c r="B37" s="59"/>
      <c r="C37" s="154"/>
      <c r="D37" s="155"/>
      <c r="E37" s="31"/>
      <c r="F37" s="154"/>
      <c r="G37" s="155"/>
      <c r="H37" s="31"/>
      <c r="I37" s="31"/>
      <c r="J37" s="22"/>
      <c r="K37" s="22"/>
      <c r="L37" s="22"/>
    </row>
    <row r="38" spans="1:12" ht="12.75">
      <c r="A38" s="142"/>
      <c r="B38" s="143"/>
      <c r="C38" s="143"/>
      <c r="D38" s="144"/>
      <c r="E38" s="142"/>
      <c r="F38" s="143"/>
      <c r="G38" s="143"/>
      <c r="H38" s="117"/>
      <c r="I38" s="11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2"/>
      <c r="B40" s="143"/>
      <c r="C40" s="143"/>
      <c r="D40" s="144"/>
      <c r="E40" s="142"/>
      <c r="F40" s="143"/>
      <c r="G40" s="143"/>
      <c r="H40" s="117"/>
      <c r="I40" s="11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6" t="s">
        <v>239</v>
      </c>
      <c r="B44" s="157"/>
      <c r="C44" s="117"/>
      <c r="D44" s="118"/>
      <c r="E44" s="32"/>
      <c r="F44" s="127"/>
      <c r="G44" s="143"/>
      <c r="H44" s="143"/>
      <c r="I44" s="144"/>
      <c r="J44" s="22"/>
      <c r="K44" s="22"/>
      <c r="L44" s="22"/>
    </row>
    <row r="45" spans="1:12" ht="12.75">
      <c r="A45" s="59"/>
      <c r="B45" s="59"/>
      <c r="C45" s="154"/>
      <c r="D45" s="155"/>
      <c r="E45" s="31"/>
      <c r="F45" s="154"/>
      <c r="G45" s="160"/>
      <c r="H45" s="67"/>
      <c r="I45" s="67"/>
      <c r="J45" s="22"/>
      <c r="K45" s="22"/>
      <c r="L45" s="22"/>
    </row>
    <row r="46" spans="1:12" ht="12.75">
      <c r="A46" s="156" t="s">
        <v>240</v>
      </c>
      <c r="B46" s="157"/>
      <c r="C46" s="127" t="s">
        <v>295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ht="12.75">
      <c r="A47" s="40"/>
      <c r="B47" s="40"/>
      <c r="C47" s="68" t="s">
        <v>241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6" t="s">
        <v>242</v>
      </c>
      <c r="B48" s="157"/>
      <c r="C48" s="158" t="s">
        <v>296</v>
      </c>
      <c r="D48" s="137"/>
      <c r="E48" s="138"/>
      <c r="F48" s="32"/>
      <c r="G48" s="38" t="s">
        <v>243</v>
      </c>
      <c r="H48" s="158" t="s">
        <v>297</v>
      </c>
      <c r="I48" s="138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6" t="s">
        <v>228</v>
      </c>
      <c r="B50" s="157"/>
      <c r="C50" s="136" t="s">
        <v>290</v>
      </c>
      <c r="D50" s="137"/>
      <c r="E50" s="137"/>
      <c r="F50" s="137"/>
      <c r="G50" s="137"/>
      <c r="H50" s="137"/>
      <c r="I50" s="13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2" t="s">
        <v>244</v>
      </c>
      <c r="B52" s="123"/>
      <c r="C52" s="158" t="s">
        <v>298</v>
      </c>
      <c r="D52" s="137"/>
      <c r="E52" s="137"/>
      <c r="F52" s="137"/>
      <c r="G52" s="137"/>
      <c r="H52" s="137"/>
      <c r="I52" s="133"/>
      <c r="J52" s="22"/>
      <c r="K52" s="22"/>
      <c r="L52" s="22"/>
    </row>
    <row r="53" spans="1:12" ht="12.75">
      <c r="A53" s="69"/>
      <c r="B53" s="69"/>
      <c r="C53" s="165" t="s">
        <v>245</v>
      </c>
      <c r="D53" s="165"/>
      <c r="E53" s="165"/>
      <c r="F53" s="165"/>
      <c r="G53" s="165"/>
      <c r="H53" s="16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3" t="s">
        <v>246</v>
      </c>
      <c r="C55" s="164"/>
      <c r="D55" s="164"/>
      <c r="E55" s="164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283</v>
      </c>
      <c r="C56" s="110"/>
      <c r="D56" s="110"/>
      <c r="E56" s="110"/>
      <c r="F56" s="110"/>
      <c r="G56" s="110"/>
      <c r="H56" s="169" t="s">
        <v>278</v>
      </c>
      <c r="I56" s="169"/>
      <c r="J56" s="22"/>
      <c r="K56" s="22"/>
      <c r="L56" s="22"/>
    </row>
    <row r="57" spans="1:12" ht="12.75">
      <c r="A57" s="69"/>
      <c r="B57" s="109" t="s">
        <v>279</v>
      </c>
      <c r="C57" s="110"/>
      <c r="D57" s="110"/>
      <c r="E57" s="110"/>
      <c r="F57" s="110"/>
      <c r="G57" s="110"/>
      <c r="H57" s="169"/>
      <c r="I57" s="169"/>
      <c r="J57" s="22"/>
      <c r="K57" s="22"/>
      <c r="L57" s="22"/>
    </row>
    <row r="58" spans="1:12" ht="12.75">
      <c r="A58" s="69"/>
      <c r="B58" s="109" t="s">
        <v>280</v>
      </c>
      <c r="C58" s="110"/>
      <c r="D58" s="110"/>
      <c r="E58" s="110"/>
      <c r="F58" s="110"/>
      <c r="G58" s="110"/>
      <c r="H58" s="169"/>
      <c r="I58" s="169"/>
      <c r="J58" s="22"/>
      <c r="K58" s="22"/>
      <c r="L58" s="22"/>
    </row>
    <row r="59" spans="1:12" ht="12.75">
      <c r="A59" s="69"/>
      <c r="B59" s="109" t="s">
        <v>281</v>
      </c>
      <c r="C59" s="111"/>
      <c r="D59" s="111"/>
      <c r="E59" s="111"/>
      <c r="F59" s="111"/>
      <c r="G59" s="111"/>
      <c r="H59" s="169"/>
      <c r="I59" s="169"/>
      <c r="J59" s="22"/>
      <c r="K59" s="22"/>
      <c r="L59" s="22"/>
    </row>
    <row r="60" spans="1:12" ht="12.75">
      <c r="A60" s="69"/>
      <c r="B60" s="109" t="s">
        <v>282</v>
      </c>
      <c r="C60" s="111"/>
      <c r="D60" s="111"/>
      <c r="E60" s="111"/>
      <c r="F60" s="111"/>
      <c r="G60" s="111"/>
      <c r="H60" s="169"/>
      <c r="I60" s="16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247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248</v>
      </c>
      <c r="F63" s="22"/>
      <c r="G63" s="166" t="s">
        <v>249</v>
      </c>
      <c r="H63" s="167"/>
      <c r="I63" s="16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1"/>
      <c r="H64" s="162"/>
      <c r="I64" s="37"/>
      <c r="J64" s="22"/>
      <c r="K64" s="22"/>
      <c r="L64" s="22"/>
    </row>
  </sheetData>
  <sheetProtection/>
  <protectedRanges>
    <protectedRange sqref="A34:D34 A32:I32 A30:I30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20:I20" name="Range1_11"/>
    <protectedRange sqref="D22:F22" name="Range1_12"/>
    <protectedRange sqref="C22" name="Range1_13"/>
    <protectedRange sqref="C24" name="Range1_14"/>
    <protectedRange sqref="D24:G24" name="Range1_15"/>
    <protectedRange sqref="C26" name="Range1_16"/>
    <protectedRange sqref="I26" name="Range1_18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ncar-dst.hr"/>
    <hyperlink ref="C50" r:id="rId2" display="darko.krpan@koncar-dst.hr"/>
    <hyperlink ref="C18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25">
      <selection activeCell="K53" sqref="K53"/>
    </sheetView>
  </sheetViews>
  <sheetFormatPr defaultColWidth="9.140625" defaultRowHeight="12.75"/>
  <cols>
    <col min="7" max="7" width="6.00390625" style="0" customWidth="1"/>
    <col min="8" max="8" width="1.8515625" style="0" customWidth="1"/>
    <col min="9" max="9" width="7.28125" style="0" customWidth="1"/>
    <col min="10" max="10" width="10.8515625" style="0" customWidth="1"/>
    <col min="11" max="11" width="11.28125" style="0" customWidth="1"/>
  </cols>
  <sheetData>
    <row r="1" spans="1:11" ht="12.75">
      <c r="A1" s="201" t="s">
        <v>132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305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208" t="s">
        <v>299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41</v>
      </c>
      <c r="B5" s="212"/>
      <c r="C5" s="212"/>
      <c r="D5" s="212"/>
      <c r="E5" s="212"/>
      <c r="F5" s="212"/>
      <c r="G5" s="212"/>
      <c r="H5" s="213"/>
      <c r="I5" s="77" t="s">
        <v>250</v>
      </c>
      <c r="J5" s="78" t="s">
        <v>90</v>
      </c>
      <c r="K5" s="79" t="s">
        <v>91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1">
        <v>2</v>
      </c>
      <c r="J6" s="80">
        <v>3</v>
      </c>
      <c r="K6" s="80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79" t="s">
        <v>42</v>
      </c>
      <c r="B8" s="180"/>
      <c r="C8" s="180"/>
      <c r="D8" s="180"/>
      <c r="E8" s="180"/>
      <c r="F8" s="180"/>
      <c r="G8" s="180"/>
      <c r="H8" s="200"/>
      <c r="I8" s="6">
        <v>1</v>
      </c>
      <c r="J8" s="11"/>
      <c r="K8" s="11"/>
    </row>
    <row r="9" spans="1:11" ht="12.75">
      <c r="A9" s="189" t="s">
        <v>10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153649368</v>
      </c>
      <c r="K9" s="12">
        <f>K10+K17+K27+K36+K40</f>
        <v>173524860</v>
      </c>
    </row>
    <row r="10" spans="1:11" ht="12.75">
      <c r="A10" s="183" t="s">
        <v>176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2935724</v>
      </c>
      <c r="K10" s="12">
        <f>SUM(K11:K16)</f>
        <v>2376372</v>
      </c>
    </row>
    <row r="11" spans="1:11" ht="12.75">
      <c r="A11" s="183" t="s">
        <v>92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/>
      <c r="K11" s="13"/>
    </row>
    <row r="12" spans="1:11" ht="12.75">
      <c r="A12" s="183" t="s">
        <v>11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2935724</v>
      </c>
      <c r="K12" s="13">
        <v>2376372</v>
      </c>
    </row>
    <row r="13" spans="1:11" ht="12.75">
      <c r="A13" s="183" t="s">
        <v>93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/>
      <c r="K13" s="13"/>
    </row>
    <row r="14" spans="1:11" ht="12.75">
      <c r="A14" s="183" t="s">
        <v>179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/>
      <c r="K14" s="13"/>
    </row>
    <row r="15" spans="1:11" ht="12.75">
      <c r="A15" s="183" t="s">
        <v>180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/>
      <c r="K15" s="13"/>
    </row>
    <row r="16" spans="1:11" ht="12.75">
      <c r="A16" s="183" t="s">
        <v>181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/>
      <c r="K16" s="13"/>
    </row>
    <row r="17" spans="1:11" ht="12.75">
      <c r="A17" s="183" t="s">
        <v>177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145810830</v>
      </c>
      <c r="K17" s="12">
        <f>SUM(K18:K26)</f>
        <v>143993165</v>
      </c>
    </row>
    <row r="18" spans="1:11" ht="12.75">
      <c r="A18" s="183" t="s">
        <v>182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9012529</v>
      </c>
      <c r="K18" s="13">
        <v>9012529</v>
      </c>
    </row>
    <row r="19" spans="1:11" ht="12.75">
      <c r="A19" s="183" t="s">
        <v>217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55906321</v>
      </c>
      <c r="K19" s="13">
        <v>56266922</v>
      </c>
    </row>
    <row r="20" spans="1:11" ht="12.75">
      <c r="A20" s="183" t="s">
        <v>183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66736143</v>
      </c>
      <c r="K20" s="13">
        <v>64908277</v>
      </c>
    </row>
    <row r="21" spans="1:11" ht="12.75">
      <c r="A21" s="183" t="s">
        <v>21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9170456</v>
      </c>
      <c r="K21" s="13">
        <v>9470505</v>
      </c>
    </row>
    <row r="22" spans="1:11" ht="12.75">
      <c r="A22" s="183" t="s">
        <v>22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/>
      <c r="K22" s="13"/>
    </row>
    <row r="23" spans="1:11" ht="12.75">
      <c r="A23" s="183" t="s">
        <v>49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595554</v>
      </c>
      <c r="K23" s="13">
        <v>755608</v>
      </c>
    </row>
    <row r="24" spans="1:11" ht="12.75">
      <c r="A24" s="183" t="s">
        <v>50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4389827</v>
      </c>
      <c r="K24" s="13">
        <v>79324</v>
      </c>
    </row>
    <row r="25" spans="1:11" ht="12.75">
      <c r="A25" s="183" t="s">
        <v>51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/>
      <c r="K25" s="13"/>
    </row>
    <row r="26" spans="1:11" ht="12.75">
      <c r="A26" s="183" t="s">
        <v>52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/>
      <c r="K26" s="13">
        <v>3500000</v>
      </c>
    </row>
    <row r="27" spans="1:11" ht="12.75">
      <c r="A27" s="183" t="s">
        <v>161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4575743</v>
      </c>
      <c r="K27" s="12">
        <f>SUM(K28:K35)</f>
        <v>26926328</v>
      </c>
    </row>
    <row r="28" spans="1:11" ht="12.75">
      <c r="A28" s="183" t="s">
        <v>53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1732458</v>
      </c>
      <c r="K28" s="13">
        <v>24064218</v>
      </c>
    </row>
    <row r="29" spans="1:11" ht="12.75">
      <c r="A29" s="183" t="s">
        <v>54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/>
      <c r="K29" s="13"/>
    </row>
    <row r="30" spans="1:11" ht="12.75">
      <c r="A30" s="183" t="s">
        <v>55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2765328</v>
      </c>
      <c r="K30" s="13">
        <v>2765328</v>
      </c>
    </row>
    <row r="31" spans="1:11" ht="12.75">
      <c r="A31" s="183" t="s">
        <v>60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/>
      <c r="K31" s="13"/>
    </row>
    <row r="32" spans="1:11" ht="12.75">
      <c r="A32" s="183" t="s">
        <v>61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39000</v>
      </c>
      <c r="K32" s="13">
        <v>39000</v>
      </c>
    </row>
    <row r="33" spans="1:11" ht="12.75">
      <c r="A33" s="183" t="s">
        <v>62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/>
      <c r="K33" s="13"/>
    </row>
    <row r="34" spans="1:11" ht="12.75">
      <c r="A34" s="183" t="s">
        <v>56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38957</v>
      </c>
      <c r="K34" s="13">
        <v>57782</v>
      </c>
    </row>
    <row r="35" spans="1:11" ht="12.75">
      <c r="A35" s="183" t="s">
        <v>153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/>
      <c r="K35" s="13"/>
    </row>
    <row r="36" spans="1:11" ht="12.75">
      <c r="A36" s="183" t="s">
        <v>154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57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/>
      <c r="K37" s="13"/>
    </row>
    <row r="38" spans="1:11" ht="12.75">
      <c r="A38" s="183" t="s">
        <v>58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/>
      <c r="K38" s="13"/>
    </row>
    <row r="39" spans="1:11" ht="12.75">
      <c r="A39" s="183" t="s">
        <v>59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/>
      <c r="K39" s="13"/>
    </row>
    <row r="40" spans="1:11" ht="12.75">
      <c r="A40" s="183" t="s">
        <v>155</v>
      </c>
      <c r="B40" s="184"/>
      <c r="C40" s="184"/>
      <c r="D40" s="184"/>
      <c r="E40" s="184"/>
      <c r="F40" s="184"/>
      <c r="G40" s="184"/>
      <c r="H40" s="185"/>
      <c r="I40" s="4">
        <v>33</v>
      </c>
      <c r="J40" s="112">
        <v>327071</v>
      </c>
      <c r="K40" s="112">
        <v>228995</v>
      </c>
    </row>
    <row r="41" spans="1:11" ht="12.75">
      <c r="A41" s="189" t="s">
        <v>210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436194227</v>
      </c>
      <c r="K41" s="12">
        <f>K42+K50+K57+K65</f>
        <v>472403101</v>
      </c>
    </row>
    <row r="42" spans="1:11" ht="12.75">
      <c r="A42" s="183" t="s">
        <v>78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231121605</v>
      </c>
      <c r="K42" s="12">
        <f>SUM(K43:K49)</f>
        <v>197648312</v>
      </c>
    </row>
    <row r="43" spans="1:11" ht="12.75">
      <c r="A43" s="183" t="s">
        <v>96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69318369</v>
      </c>
      <c r="K43" s="13">
        <v>69268327</v>
      </c>
    </row>
    <row r="44" spans="1:11" ht="12.75">
      <c r="A44" s="183" t="s">
        <v>97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82370670</v>
      </c>
      <c r="K44" s="13">
        <v>80065789</v>
      </c>
    </row>
    <row r="45" spans="1:11" ht="12.75">
      <c r="A45" s="183" t="s">
        <v>63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74842095</v>
      </c>
      <c r="K45" s="13">
        <v>48284251</v>
      </c>
    </row>
    <row r="46" spans="1:11" ht="12.75">
      <c r="A46" s="183" t="s">
        <v>64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/>
      <c r="K46" s="13"/>
    </row>
    <row r="47" spans="1:11" ht="12.75">
      <c r="A47" s="183" t="s">
        <v>65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590471</v>
      </c>
      <c r="K47" s="13">
        <v>29945</v>
      </c>
    </row>
    <row r="48" spans="1:11" ht="12.75">
      <c r="A48" s="183" t="s">
        <v>66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4000000</v>
      </c>
      <c r="K48" s="13"/>
    </row>
    <row r="49" spans="1:11" ht="12.75">
      <c r="A49" s="183" t="s">
        <v>67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/>
      <c r="K49" s="13"/>
    </row>
    <row r="50" spans="1:11" ht="12.75">
      <c r="A50" s="183" t="s">
        <v>79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133380240</v>
      </c>
      <c r="K50" s="12">
        <f>SUM(K51:K56)</f>
        <v>156021980</v>
      </c>
    </row>
    <row r="51" spans="1:11" ht="12.75">
      <c r="A51" s="183" t="s">
        <v>171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15256027</v>
      </c>
      <c r="K51" s="13">
        <v>43057121</v>
      </c>
    </row>
    <row r="52" spans="1:11" ht="12.75">
      <c r="A52" s="183" t="s">
        <v>172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110965324</v>
      </c>
      <c r="K52" s="13">
        <v>110968416</v>
      </c>
    </row>
    <row r="53" spans="1:11" ht="12.75">
      <c r="A53" s="183" t="s">
        <v>173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/>
      <c r="K53" s="13"/>
    </row>
    <row r="54" spans="1:11" ht="12.75">
      <c r="A54" s="183" t="s">
        <v>174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434708</v>
      </c>
      <c r="K54" s="13">
        <v>331191</v>
      </c>
    </row>
    <row r="55" spans="1:11" ht="12.75">
      <c r="A55" s="183" t="s">
        <v>7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6596814</v>
      </c>
      <c r="K55" s="13">
        <v>1561335</v>
      </c>
    </row>
    <row r="56" spans="1:11" ht="12.75">
      <c r="A56" s="183" t="s">
        <v>8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127367</v>
      </c>
      <c r="K56" s="13">
        <v>103917</v>
      </c>
    </row>
    <row r="57" spans="1:11" ht="12.75">
      <c r="A57" s="183" t="s">
        <v>80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241611</v>
      </c>
      <c r="K57" s="12">
        <f>SUM(K58:K64)</f>
        <v>882706</v>
      </c>
    </row>
    <row r="58" spans="1:11" ht="12.75">
      <c r="A58" s="183" t="s">
        <v>53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/>
      <c r="K58" s="13"/>
    </row>
    <row r="59" spans="1:11" ht="12.75">
      <c r="A59" s="183" t="s">
        <v>54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/>
      <c r="K59" s="13"/>
    </row>
    <row r="60" spans="1:11" ht="12.75">
      <c r="A60" s="183" t="s">
        <v>212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/>
      <c r="K60" s="13"/>
    </row>
    <row r="61" spans="1:11" ht="12.75">
      <c r="A61" s="183" t="s">
        <v>60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/>
      <c r="K61" s="13"/>
    </row>
    <row r="62" spans="1:11" ht="12.75">
      <c r="A62" s="183" t="s">
        <v>61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/>
      <c r="K62" s="13"/>
    </row>
    <row r="63" spans="1:11" ht="12.75">
      <c r="A63" s="183" t="s">
        <v>62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/>
      <c r="K63" s="13"/>
    </row>
    <row r="64" spans="1:11" ht="12.75">
      <c r="A64" s="183" t="s">
        <v>31</v>
      </c>
      <c r="B64" s="184"/>
      <c r="C64" s="184"/>
      <c r="D64" s="184"/>
      <c r="E64" s="184"/>
      <c r="F64" s="184"/>
      <c r="G64" s="184"/>
      <c r="H64" s="185"/>
      <c r="I64" s="4">
        <v>57</v>
      </c>
      <c r="J64" s="112">
        <v>241611</v>
      </c>
      <c r="K64" s="112">
        <v>882706</v>
      </c>
    </row>
    <row r="65" spans="1:11" ht="12.75">
      <c r="A65" s="183" t="s">
        <v>178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71450771</v>
      </c>
      <c r="K65" s="13">
        <v>117850103</v>
      </c>
    </row>
    <row r="66" spans="1:11" ht="12.75">
      <c r="A66" s="189" t="s">
        <v>38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259517</v>
      </c>
      <c r="K66" s="13">
        <v>538178</v>
      </c>
    </row>
    <row r="67" spans="1:11" ht="12.75">
      <c r="A67" s="189" t="s">
        <v>211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590103112</v>
      </c>
      <c r="K67" s="12">
        <f>K8+K9+K41+K66</f>
        <v>646466139</v>
      </c>
    </row>
    <row r="68" spans="1:11" ht="12.75">
      <c r="A68" s="195" t="s">
        <v>68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>
        <v>174796490</v>
      </c>
      <c r="K68" s="14">
        <v>197149947</v>
      </c>
    </row>
    <row r="69" spans="1:11" ht="12.75">
      <c r="A69" s="175" t="s">
        <v>40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79" t="s">
        <v>162</v>
      </c>
      <c r="B70" s="180"/>
      <c r="C70" s="180"/>
      <c r="D70" s="180"/>
      <c r="E70" s="180"/>
      <c r="F70" s="180"/>
      <c r="G70" s="180"/>
      <c r="H70" s="200"/>
      <c r="I70" s="6">
        <v>62</v>
      </c>
      <c r="J70" s="20">
        <f>J71+J72+J73+J79+J80+J83+J86</f>
        <v>273498824</v>
      </c>
      <c r="K70" s="20">
        <f>K71+K72+K73+K79+K80+K83+K86</f>
        <v>300633051</v>
      </c>
    </row>
    <row r="71" spans="1:11" ht="12.75">
      <c r="A71" s="183" t="s">
        <v>120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76684800</v>
      </c>
      <c r="K71" s="13">
        <v>76684800</v>
      </c>
    </row>
    <row r="72" spans="1:11" ht="12.75">
      <c r="A72" s="183" t="s">
        <v>121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/>
      <c r="K72" s="13"/>
    </row>
    <row r="73" spans="1:11" ht="12.75">
      <c r="A73" s="183" t="s">
        <v>122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160883867</v>
      </c>
      <c r="K73" s="12">
        <f>K74+K75-K76+K77+K78</f>
        <v>182440736</v>
      </c>
    </row>
    <row r="74" spans="1:11" ht="12.75">
      <c r="A74" s="183" t="s">
        <v>123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3839641</v>
      </c>
      <c r="K74" s="13">
        <v>3839641</v>
      </c>
    </row>
    <row r="75" spans="1:11" ht="12.75">
      <c r="A75" s="183" t="s">
        <v>124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/>
      <c r="K75" s="13"/>
    </row>
    <row r="76" spans="1:11" ht="12.75">
      <c r="A76" s="183" t="s">
        <v>112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/>
      <c r="K76" s="13"/>
    </row>
    <row r="77" spans="1:11" ht="12.75">
      <c r="A77" s="183" t="s">
        <v>113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145672503</v>
      </c>
      <c r="K77" s="13">
        <v>153369600</v>
      </c>
    </row>
    <row r="78" spans="1:11" ht="12.75">
      <c r="A78" s="183" t="s">
        <v>114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11371723</v>
      </c>
      <c r="K78" s="13">
        <v>25231495</v>
      </c>
    </row>
    <row r="79" spans="1:11" ht="12.75">
      <c r="A79" s="183" t="s">
        <v>115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/>
      <c r="K79" s="13"/>
    </row>
    <row r="80" spans="1:11" ht="12.75">
      <c r="A80" s="183" t="s">
        <v>208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2" t="s">
        <v>143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/>
      <c r="K81" s="13"/>
    </row>
    <row r="82" spans="1:11" ht="12.75">
      <c r="A82" s="192" t="s">
        <v>144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/>
      <c r="K82" s="13"/>
    </row>
    <row r="83" spans="1:11" ht="12.75">
      <c r="A83" s="183" t="s">
        <v>209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35930157</v>
      </c>
      <c r="K83" s="12">
        <f>K84-K85</f>
        <v>41507515</v>
      </c>
    </row>
    <row r="84" spans="1:11" ht="12.75">
      <c r="A84" s="192" t="s">
        <v>145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>
        <v>35930157</v>
      </c>
      <c r="K84" s="13">
        <v>41507515</v>
      </c>
    </row>
    <row r="85" spans="1:11" ht="12.75">
      <c r="A85" s="192" t="s">
        <v>146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/>
      <c r="K85" s="13"/>
    </row>
    <row r="86" spans="1:11" ht="12.75">
      <c r="A86" s="183" t="s">
        <v>147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/>
      <c r="K86" s="13"/>
    </row>
    <row r="87" spans="1:11" ht="12.75">
      <c r="A87" s="189" t="s">
        <v>13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98091442</v>
      </c>
      <c r="K87" s="12">
        <f>SUM(K88:K90)</f>
        <v>113932135</v>
      </c>
    </row>
    <row r="88" spans="1:11" ht="12.75">
      <c r="A88" s="183" t="s">
        <v>108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2255022</v>
      </c>
      <c r="K88" s="13">
        <v>14847466</v>
      </c>
    </row>
    <row r="89" spans="1:11" ht="12.75">
      <c r="A89" s="183" t="s">
        <v>109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/>
      <c r="K89" s="13"/>
    </row>
    <row r="90" spans="1:11" ht="12.75">
      <c r="A90" s="183" t="s">
        <v>110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95836420</v>
      </c>
      <c r="K90" s="13">
        <v>99084669</v>
      </c>
    </row>
    <row r="91" spans="1:11" ht="12.75">
      <c r="A91" s="189" t="s">
        <v>14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21253771</v>
      </c>
      <c r="K91" s="12">
        <f>SUM(K92:K100)</f>
        <v>35218731</v>
      </c>
    </row>
    <row r="92" spans="1:11" ht="12.75">
      <c r="A92" s="183" t="s">
        <v>111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/>
      <c r="K92" s="13"/>
    </row>
    <row r="93" spans="1:11" ht="12.75">
      <c r="A93" s="183" t="s">
        <v>213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/>
      <c r="K93" s="13"/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21253771</v>
      </c>
      <c r="K94" s="13">
        <v>35218731</v>
      </c>
    </row>
    <row r="95" spans="1:11" ht="12.75">
      <c r="A95" s="183" t="s">
        <v>214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/>
      <c r="K95" s="13"/>
    </row>
    <row r="96" spans="1:11" ht="12.75">
      <c r="A96" s="183" t="s">
        <v>215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/>
      <c r="K96" s="13"/>
    </row>
    <row r="97" spans="1:11" ht="12.75">
      <c r="A97" s="183" t="s">
        <v>216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/>
      <c r="K97" s="13"/>
    </row>
    <row r="98" spans="1:11" ht="12.75">
      <c r="A98" s="183" t="s">
        <v>71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/>
      <c r="K98" s="13"/>
    </row>
    <row r="99" spans="1:11" ht="12.75">
      <c r="A99" s="183" t="s">
        <v>69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/>
      <c r="K99" s="13"/>
    </row>
    <row r="100" spans="1:11" ht="12.75">
      <c r="A100" s="183" t="s">
        <v>70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/>
      <c r="K100" s="13"/>
    </row>
    <row r="101" spans="1:11" ht="12.75">
      <c r="A101" s="189" t="s">
        <v>15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152403839</v>
      </c>
      <c r="K101" s="12">
        <f>SUM(K102:K113)</f>
        <v>147054854</v>
      </c>
    </row>
    <row r="102" spans="1:11" ht="12.75">
      <c r="A102" s="183" t="s">
        <v>111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6297259</v>
      </c>
      <c r="K102" s="13">
        <v>6696469</v>
      </c>
    </row>
    <row r="103" spans="1:11" ht="12.75">
      <c r="A103" s="183" t="s">
        <v>213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/>
      <c r="K103" s="13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8501508</v>
      </c>
      <c r="K104" s="13">
        <v>8451858</v>
      </c>
    </row>
    <row r="105" spans="1:11" ht="12.75">
      <c r="A105" s="183" t="s">
        <v>214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62461555</v>
      </c>
      <c r="K105" s="13">
        <v>45943641</v>
      </c>
    </row>
    <row r="106" spans="1:11" ht="12.75">
      <c r="A106" s="183" t="s">
        <v>215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60069265</v>
      </c>
      <c r="K106" s="13">
        <v>70782846</v>
      </c>
    </row>
    <row r="107" spans="1:11" ht="12.75">
      <c r="A107" s="183" t="s">
        <v>216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/>
      <c r="K107" s="13"/>
    </row>
    <row r="108" spans="1:11" ht="12.75">
      <c r="A108" s="183" t="s">
        <v>71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/>
      <c r="K108" s="13"/>
    </row>
    <row r="109" spans="1:11" ht="12.75">
      <c r="A109" s="183" t="s">
        <v>72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6514829</v>
      </c>
      <c r="K109" s="13">
        <v>6395032</v>
      </c>
    </row>
    <row r="110" spans="1:11" ht="12.75">
      <c r="A110" s="183" t="s">
        <v>73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8120009</v>
      </c>
      <c r="K110" s="13">
        <v>8415614</v>
      </c>
    </row>
    <row r="111" spans="1:11" ht="12.75">
      <c r="A111" s="183" t="s">
        <v>76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94957</v>
      </c>
      <c r="K111" s="13">
        <v>101616</v>
      </c>
    </row>
    <row r="112" spans="1:11" ht="12.75">
      <c r="A112" s="183" t="s">
        <v>74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/>
      <c r="K112" s="13"/>
    </row>
    <row r="113" spans="1:11" ht="12.75">
      <c r="A113" s="183" t="s">
        <v>75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344457</v>
      </c>
      <c r="K113" s="13">
        <v>267778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44855236</v>
      </c>
      <c r="K114" s="13">
        <v>49627368</v>
      </c>
    </row>
    <row r="115" spans="1:11" ht="12.75">
      <c r="A115" s="189" t="s">
        <v>19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590103112</v>
      </c>
      <c r="K115" s="12">
        <f>K70+K87+K91+K101+K114</f>
        <v>646466139</v>
      </c>
    </row>
    <row r="116" spans="1:11" ht="12.75">
      <c r="A116" s="172" t="s">
        <v>39</v>
      </c>
      <c r="B116" s="173"/>
      <c r="C116" s="173"/>
      <c r="D116" s="173"/>
      <c r="E116" s="173"/>
      <c r="F116" s="173"/>
      <c r="G116" s="173"/>
      <c r="H116" s="174"/>
      <c r="I116" s="5">
        <v>108</v>
      </c>
      <c r="J116" s="14">
        <v>174796490</v>
      </c>
      <c r="K116" s="14">
        <v>197149947</v>
      </c>
    </row>
    <row r="117" spans="1:11" ht="12.75">
      <c r="A117" s="175" t="s">
        <v>251</v>
      </c>
      <c r="B117" s="176"/>
      <c r="C117" s="176"/>
      <c r="D117" s="176"/>
      <c r="E117" s="176"/>
      <c r="F117" s="176"/>
      <c r="G117" s="176"/>
      <c r="H117" s="176"/>
      <c r="I117" s="177"/>
      <c r="J117" s="177"/>
      <c r="K117" s="178"/>
    </row>
    <row r="118" spans="1:11" ht="12.75">
      <c r="A118" s="179" t="s">
        <v>156</v>
      </c>
      <c r="B118" s="180"/>
      <c r="C118" s="180"/>
      <c r="D118" s="180"/>
      <c r="E118" s="180"/>
      <c r="F118" s="180"/>
      <c r="G118" s="180"/>
      <c r="H118" s="180"/>
      <c r="I118" s="181"/>
      <c r="J118" s="181"/>
      <c r="K118" s="182"/>
    </row>
    <row r="119" spans="1:11" ht="12.75">
      <c r="A119" s="183" t="s">
        <v>5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.75">
      <c r="A120" s="186" t="s">
        <v>6</v>
      </c>
      <c r="B120" s="187"/>
      <c r="C120" s="187"/>
      <c r="D120" s="187"/>
      <c r="E120" s="187"/>
      <c r="F120" s="187"/>
      <c r="G120" s="187"/>
      <c r="H120" s="18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0" t="s">
        <v>77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1:11" ht="12.75">
      <c r="A123" s="170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conditionalFormatting sqref="J64:K64">
    <cfRule type="cellIs" priority="3" dxfId="2" operator="notEqual" stopIfTrue="1">
      <formula>ROUND(J64,0)</formula>
    </cfRule>
    <cfRule type="cellIs" priority="4" dxfId="1" operator="lessThan" stopIfTrue="1">
      <formula>0</formula>
    </cfRule>
  </conditionalFormatting>
  <conditionalFormatting sqref="J40:K40">
    <cfRule type="cellIs" priority="1" dxfId="2" operator="notEqual" stopIfTrue="1">
      <formula>ROUND(J40,0)</formula>
    </cfRule>
    <cfRule type="cellIs" priority="2" dxfId="1" operator="lessThan" stopIfTrue="1">
      <formula>0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65:K68 J8:K39 J41:K63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64:K64 J40:K40">
      <formula1>0</formula1>
    </dataValidation>
  </dataValidations>
  <printOptions/>
  <pageMargins left="0.64" right="0.42" top="0.4" bottom="0.35" header="0.5" footer="0.22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22">
      <selection activeCell="Q51" sqref="Q51"/>
    </sheetView>
  </sheetViews>
  <sheetFormatPr defaultColWidth="9.140625" defaultRowHeight="12.75"/>
  <cols>
    <col min="8" max="8" width="2.8515625" style="0" customWidth="1"/>
    <col min="9" max="9" width="6.140625" style="0" customWidth="1"/>
    <col min="10" max="10" width="11.57421875" style="0" customWidth="1"/>
    <col min="11" max="11" width="13.28125" style="0" customWidth="1"/>
    <col min="13" max="13" width="10.140625" style="0" bestFit="1" customWidth="1"/>
  </cols>
  <sheetData>
    <row r="1" spans="1:11" ht="12.75">
      <c r="A1" s="201" t="s">
        <v>133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306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0.5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9" t="s">
        <v>299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5.25" thickBot="1">
      <c r="A5" s="232" t="s">
        <v>41</v>
      </c>
      <c r="B5" s="232"/>
      <c r="C5" s="232"/>
      <c r="D5" s="232"/>
      <c r="E5" s="232"/>
      <c r="F5" s="232"/>
      <c r="G5" s="232"/>
      <c r="H5" s="232"/>
      <c r="I5" s="77" t="s">
        <v>252</v>
      </c>
      <c r="J5" s="79" t="s">
        <v>129</v>
      </c>
      <c r="K5" s="79" t="s">
        <v>130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1">
        <v>2</v>
      </c>
      <c r="J6" s="80">
        <v>3</v>
      </c>
      <c r="K6" s="80">
        <v>4</v>
      </c>
    </row>
    <row r="7" spans="1:11" ht="12.75">
      <c r="A7" s="179" t="s">
        <v>20</v>
      </c>
      <c r="B7" s="180"/>
      <c r="C7" s="180"/>
      <c r="D7" s="180"/>
      <c r="E7" s="180"/>
      <c r="F7" s="180"/>
      <c r="G7" s="180"/>
      <c r="H7" s="200"/>
      <c r="I7" s="6">
        <v>111</v>
      </c>
      <c r="J7" s="20">
        <f>SUM(J8:J9)</f>
        <v>857820984</v>
      </c>
      <c r="K7" s="20">
        <f>SUM(K8:K9)</f>
        <v>893995540</v>
      </c>
    </row>
    <row r="8" spans="1:11" ht="12.75">
      <c r="A8" s="189" t="s">
        <v>131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853366620</v>
      </c>
      <c r="K8" s="13">
        <v>892017205</v>
      </c>
    </row>
    <row r="9" spans="1:11" ht="12.75">
      <c r="A9" s="189" t="s">
        <v>81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4454364</v>
      </c>
      <c r="K9" s="13">
        <v>1978335</v>
      </c>
    </row>
    <row r="10" spans="1:11" ht="12.75">
      <c r="A10" s="189" t="s">
        <v>9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820652036</v>
      </c>
      <c r="K10" s="12">
        <f>K11+K12+K16+K20+K21+K22+K25+K26</f>
        <v>853616442</v>
      </c>
    </row>
    <row r="11" spans="1:11" ht="12.75">
      <c r="A11" s="189" t="s">
        <v>82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-37939218</v>
      </c>
      <c r="K11" s="13">
        <v>23340883</v>
      </c>
    </row>
    <row r="12" spans="1:11" ht="12.75">
      <c r="A12" s="189" t="s">
        <v>16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663436937</v>
      </c>
      <c r="K12" s="12">
        <f>SUM(K13:K15)</f>
        <v>628242065</v>
      </c>
    </row>
    <row r="13" spans="1:11" ht="12.75">
      <c r="A13" s="183" t="s">
        <v>125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572841114</v>
      </c>
      <c r="K13" s="13">
        <v>534790351</v>
      </c>
    </row>
    <row r="14" spans="1:11" ht="12.75">
      <c r="A14" s="183" t="s">
        <v>126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29302376</v>
      </c>
      <c r="K14" s="13">
        <v>30414572</v>
      </c>
    </row>
    <row r="15" spans="1:11" ht="12.75">
      <c r="A15" s="183" t="s">
        <v>43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61293447</v>
      </c>
      <c r="K15" s="13">
        <v>63037142</v>
      </c>
    </row>
    <row r="16" spans="1:11" ht="12.75">
      <c r="A16" s="189" t="s">
        <v>17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117023507</v>
      </c>
      <c r="K16" s="12">
        <f>SUM(K17:K19)</f>
        <v>122093801</v>
      </c>
    </row>
    <row r="17" spans="1:11" ht="12.75">
      <c r="A17" s="183" t="s">
        <v>44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63923184</v>
      </c>
      <c r="K17" s="13">
        <v>68297446</v>
      </c>
    </row>
    <row r="18" spans="1:11" ht="12.75">
      <c r="A18" s="183" t="s">
        <v>45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35998169</v>
      </c>
      <c r="K18" s="13">
        <v>35888815</v>
      </c>
    </row>
    <row r="19" spans="1:11" ht="12.75">
      <c r="A19" s="183" t="s">
        <v>46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17102154</v>
      </c>
      <c r="K19" s="13">
        <v>17907540</v>
      </c>
    </row>
    <row r="20" spans="1:11" ht="12.75">
      <c r="A20" s="189" t="s">
        <v>83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19031584</v>
      </c>
      <c r="K20" s="13">
        <v>18278597</v>
      </c>
    </row>
    <row r="21" spans="1:11" ht="12.75">
      <c r="A21" s="189" t="s">
        <v>84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31840816</v>
      </c>
      <c r="K21" s="13">
        <v>34198696</v>
      </c>
    </row>
    <row r="22" spans="1:11" ht="12.75">
      <c r="A22" s="189" t="s">
        <v>18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11720416</v>
      </c>
      <c r="K22" s="12">
        <f>SUM(K23:K24)</f>
        <v>6295151</v>
      </c>
    </row>
    <row r="23" spans="1:11" ht="12.75">
      <c r="A23" s="183" t="s">
        <v>116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1960000</v>
      </c>
      <c r="K23" s="13">
        <v>500000</v>
      </c>
    </row>
    <row r="24" spans="1:11" ht="12.75">
      <c r="A24" s="183" t="s">
        <v>117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9760416</v>
      </c>
      <c r="K24" s="13">
        <v>5795151</v>
      </c>
    </row>
    <row r="25" spans="1:11" ht="12.75">
      <c r="A25" s="189" t="s">
        <v>85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12311281</v>
      </c>
      <c r="K25" s="13">
        <v>20658483</v>
      </c>
    </row>
    <row r="26" spans="1:11" ht="12.75">
      <c r="A26" s="189" t="s">
        <v>37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>
        <v>3226713</v>
      </c>
      <c r="K26" s="13">
        <v>508766</v>
      </c>
    </row>
    <row r="27" spans="1:11" ht="12.75">
      <c r="A27" s="189" t="s">
        <v>184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11310237</v>
      </c>
      <c r="K27" s="12">
        <f>SUM(K28:K32)</f>
        <v>12644762</v>
      </c>
    </row>
    <row r="28" spans="1:11" ht="12.75">
      <c r="A28" s="189" t="s">
        <v>300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300434</v>
      </c>
      <c r="K28" s="13">
        <v>297745</v>
      </c>
    </row>
    <row r="29" spans="1:11" ht="12.75">
      <c r="A29" s="189" t="s">
        <v>301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11009803</v>
      </c>
      <c r="K29" s="13">
        <v>12347017</v>
      </c>
    </row>
    <row r="30" spans="1:11" ht="12.75">
      <c r="A30" s="189" t="s">
        <v>118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.75">
      <c r="A31" s="189" t="s">
        <v>194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119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3"/>
    </row>
    <row r="33" spans="1:11" ht="12.75">
      <c r="A33" s="189" t="s">
        <v>185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11178566</v>
      </c>
      <c r="K33" s="12">
        <f>SUM(K34:K37)</f>
        <v>9965767</v>
      </c>
    </row>
    <row r="34" spans="1:14" ht="12.75">
      <c r="A34" s="189" t="s">
        <v>47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>
        <v>40348</v>
      </c>
      <c r="K34" s="13">
        <v>159526</v>
      </c>
      <c r="M34" s="113"/>
      <c r="N34" s="113"/>
    </row>
    <row r="35" spans="1:11" ht="12.75">
      <c r="A35" s="189" t="s">
        <v>302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11138218</v>
      </c>
      <c r="K35" s="13">
        <v>9806241</v>
      </c>
    </row>
    <row r="36" spans="1:11" ht="12.75">
      <c r="A36" s="189" t="s">
        <v>195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48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/>
      <c r="K37" s="13"/>
    </row>
    <row r="38" spans="1:11" ht="12.75">
      <c r="A38" s="189" t="s">
        <v>166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167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196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197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186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869131221</v>
      </c>
      <c r="K42" s="12">
        <f>K7+K27+K38+K40</f>
        <v>906640302</v>
      </c>
    </row>
    <row r="43" spans="1:11" ht="12.75">
      <c r="A43" s="189" t="s">
        <v>187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831830602</v>
      </c>
      <c r="K43" s="12">
        <f>K10+K33+K39+K41</f>
        <v>863582209</v>
      </c>
    </row>
    <row r="44" spans="1:11" ht="12.75">
      <c r="A44" s="189" t="s">
        <v>206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37300619</v>
      </c>
      <c r="K44" s="12">
        <f>K42-K43</f>
        <v>43058093</v>
      </c>
    </row>
    <row r="45" spans="1:11" ht="12.75">
      <c r="A45" s="192" t="s">
        <v>189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37300619</v>
      </c>
      <c r="K45" s="12">
        <f>IF(K42&gt;K43,K42-K43,0)</f>
        <v>43058093</v>
      </c>
    </row>
    <row r="46" spans="1:11" ht="12.75">
      <c r="A46" s="192" t="s">
        <v>190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188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1370462</v>
      </c>
      <c r="K47" s="13">
        <v>1550578</v>
      </c>
    </row>
    <row r="48" spans="1:11" ht="12.75">
      <c r="A48" s="189" t="s">
        <v>207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35930157</v>
      </c>
      <c r="K48" s="12">
        <f>K44-K47</f>
        <v>41507515</v>
      </c>
    </row>
    <row r="49" spans="1:11" ht="12.75">
      <c r="A49" s="192" t="s">
        <v>163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35930157</v>
      </c>
      <c r="K49" s="12">
        <f>IF(K48&gt;0,K48,0)</f>
        <v>41507515</v>
      </c>
    </row>
    <row r="50" spans="1:11" ht="12.75">
      <c r="A50" s="226" t="s">
        <v>191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5" t="s">
        <v>95</v>
      </c>
      <c r="B51" s="176"/>
      <c r="C51" s="176"/>
      <c r="D51" s="176"/>
      <c r="E51" s="176"/>
      <c r="F51" s="176"/>
      <c r="G51" s="176"/>
      <c r="H51" s="176"/>
      <c r="I51" s="224"/>
      <c r="J51" s="224"/>
      <c r="K51" s="225"/>
    </row>
    <row r="52" spans="1:11" ht="12.75">
      <c r="A52" s="179" t="s">
        <v>157</v>
      </c>
      <c r="B52" s="180"/>
      <c r="C52" s="180"/>
      <c r="D52" s="180"/>
      <c r="E52" s="180"/>
      <c r="F52" s="180"/>
      <c r="G52" s="180"/>
      <c r="H52" s="180"/>
      <c r="I52" s="181"/>
      <c r="J52" s="181"/>
      <c r="K52" s="182"/>
    </row>
    <row r="53" spans="1:11" ht="12.75">
      <c r="A53" s="218" t="s">
        <v>204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/>
      <c r="K53" s="13"/>
    </row>
    <row r="54" spans="1:11" ht="12.75">
      <c r="A54" s="218" t="s">
        <v>205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>
      <c r="A55" s="175" t="s">
        <v>160</v>
      </c>
      <c r="B55" s="176"/>
      <c r="C55" s="176"/>
      <c r="D55" s="176"/>
      <c r="E55" s="176"/>
      <c r="F55" s="176"/>
      <c r="G55" s="176"/>
      <c r="H55" s="176"/>
      <c r="I55" s="224"/>
      <c r="J55" s="224"/>
      <c r="K55" s="225"/>
    </row>
    <row r="56" spans="1:11" ht="12.75">
      <c r="A56" s="179" t="s">
        <v>175</v>
      </c>
      <c r="B56" s="180"/>
      <c r="C56" s="180"/>
      <c r="D56" s="180"/>
      <c r="E56" s="180"/>
      <c r="F56" s="180"/>
      <c r="G56" s="180"/>
      <c r="H56" s="200"/>
      <c r="I56" s="21">
        <v>157</v>
      </c>
      <c r="J56" s="11"/>
      <c r="K56" s="11"/>
    </row>
    <row r="57" spans="1:11" ht="12.75">
      <c r="A57" s="189" t="s">
        <v>192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J48</f>
        <v>35930157</v>
      </c>
      <c r="K57" s="12">
        <f>K48</f>
        <v>41507515</v>
      </c>
    </row>
    <row r="58" spans="1:11" ht="12.75">
      <c r="A58" s="189" t="s">
        <v>198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ht="12.75">
      <c r="A59" s="189" t="s">
        <v>199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ht="12.75">
      <c r="A60" s="189" t="s">
        <v>30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/>
      <c r="K60" s="13"/>
    </row>
    <row r="61" spans="1:11" ht="12.75">
      <c r="A61" s="189" t="s">
        <v>200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201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202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203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193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ht="12.75">
      <c r="A66" s="189" t="s">
        <v>164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35930157</v>
      </c>
      <c r="K66" s="12">
        <f>K57-K65</f>
        <v>41507515</v>
      </c>
    </row>
    <row r="67" spans="1:11" ht="12.75">
      <c r="A67" s="189" t="s">
        <v>165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8">
        <f>J56+J66</f>
        <v>35930157</v>
      </c>
      <c r="K67" s="18">
        <f>K56+K66</f>
        <v>41507515</v>
      </c>
    </row>
    <row r="68" spans="1:11" ht="12.75">
      <c r="A68" s="175" t="s">
        <v>159</v>
      </c>
      <c r="B68" s="176"/>
      <c r="C68" s="176"/>
      <c r="D68" s="176"/>
      <c r="E68" s="176"/>
      <c r="F68" s="176"/>
      <c r="G68" s="176"/>
      <c r="H68" s="176"/>
      <c r="I68" s="224"/>
      <c r="J68" s="224"/>
      <c r="K68" s="225"/>
    </row>
    <row r="69" spans="1:11" ht="12.75">
      <c r="A69" s="179" t="s">
        <v>158</v>
      </c>
      <c r="B69" s="180"/>
      <c r="C69" s="180"/>
      <c r="D69" s="180"/>
      <c r="E69" s="180"/>
      <c r="F69" s="180"/>
      <c r="G69" s="180"/>
      <c r="H69" s="180"/>
      <c r="I69" s="181"/>
      <c r="J69" s="181"/>
      <c r="K69" s="182"/>
    </row>
    <row r="70" spans="1:11" ht="12.75">
      <c r="A70" s="218" t="s">
        <v>204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/>
      <c r="K70" s="13"/>
    </row>
    <row r="71" spans="1:11" ht="12.75">
      <c r="A71" s="221" t="s">
        <v>205</v>
      </c>
      <c r="B71" s="222"/>
      <c r="C71" s="222"/>
      <c r="D71" s="222"/>
      <c r="E71" s="222"/>
      <c r="F71" s="222"/>
      <c r="G71" s="222"/>
      <c r="H71" s="223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17" top="0.33" bottom="0.19" header="0.31" footer="0.2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9">
      <selection activeCell="J52" sqref="J52"/>
    </sheetView>
  </sheetViews>
  <sheetFormatPr defaultColWidth="9.140625" defaultRowHeight="12.75"/>
  <cols>
    <col min="8" max="8" width="5.8515625" style="0" customWidth="1"/>
    <col min="9" max="9" width="6.28125" style="0" customWidth="1"/>
    <col min="10" max="10" width="12.140625" style="0" customWidth="1"/>
    <col min="11" max="11" width="12.7109375" style="0" customWidth="1"/>
  </cols>
  <sheetData>
    <row r="1" spans="1:11" ht="12.75">
      <c r="A1" s="241" t="s">
        <v>168</v>
      </c>
      <c r="B1" s="242"/>
      <c r="C1" s="242"/>
      <c r="D1" s="242"/>
      <c r="E1" s="242"/>
      <c r="F1" s="242"/>
      <c r="G1" s="242"/>
      <c r="H1" s="242"/>
      <c r="I1" s="242"/>
      <c r="J1" s="243"/>
      <c r="K1" s="244"/>
    </row>
    <row r="2" spans="1:11" ht="12.75">
      <c r="A2" s="246" t="s">
        <v>306</v>
      </c>
      <c r="B2" s="247"/>
      <c r="C2" s="247"/>
      <c r="D2" s="247"/>
      <c r="E2" s="247"/>
      <c r="F2" s="247"/>
      <c r="G2" s="247"/>
      <c r="H2" s="247"/>
      <c r="I2" s="247"/>
      <c r="J2" s="248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299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35.25" thickBot="1">
      <c r="A5" s="252" t="s">
        <v>41</v>
      </c>
      <c r="B5" s="252"/>
      <c r="C5" s="252"/>
      <c r="D5" s="252"/>
      <c r="E5" s="252"/>
      <c r="F5" s="252"/>
      <c r="G5" s="252"/>
      <c r="H5" s="252"/>
      <c r="I5" s="84" t="s">
        <v>252</v>
      </c>
      <c r="J5" s="85" t="s">
        <v>129</v>
      </c>
      <c r="K5" s="85" t="s">
        <v>130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6">
        <v>2</v>
      </c>
      <c r="J6" s="87" t="s">
        <v>255</v>
      </c>
      <c r="K6" s="87" t="s">
        <v>256</v>
      </c>
    </row>
    <row r="7" spans="1:11" ht="12.75">
      <c r="A7" s="233" t="s">
        <v>134</v>
      </c>
      <c r="B7" s="234"/>
      <c r="C7" s="234"/>
      <c r="D7" s="234"/>
      <c r="E7" s="234"/>
      <c r="F7" s="234"/>
      <c r="G7" s="234"/>
      <c r="H7" s="234"/>
      <c r="I7" s="235"/>
      <c r="J7" s="235"/>
      <c r="K7" s="236"/>
    </row>
    <row r="8" spans="1:11" ht="12.75">
      <c r="A8" s="183" t="s">
        <v>170</v>
      </c>
      <c r="B8" s="184"/>
      <c r="C8" s="184"/>
      <c r="D8" s="184"/>
      <c r="E8" s="184"/>
      <c r="F8" s="184"/>
      <c r="G8" s="184"/>
      <c r="H8" s="184"/>
      <c r="I8" s="4">
        <v>1</v>
      </c>
      <c r="J8" s="8">
        <v>883453422.79</v>
      </c>
      <c r="K8" s="13">
        <v>854199012</v>
      </c>
    </row>
    <row r="9" spans="1:11" ht="12.75">
      <c r="A9" s="183" t="s">
        <v>98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99</v>
      </c>
      <c r="B10" s="184"/>
      <c r="C10" s="184"/>
      <c r="D10" s="184"/>
      <c r="E10" s="184"/>
      <c r="F10" s="184"/>
      <c r="G10" s="184"/>
      <c r="H10" s="184"/>
      <c r="I10" s="4">
        <v>3</v>
      </c>
      <c r="J10" s="8">
        <v>126963</v>
      </c>
      <c r="K10" s="13">
        <v>15797</v>
      </c>
    </row>
    <row r="11" spans="1:11" ht="12.75">
      <c r="A11" s="183" t="s">
        <v>100</v>
      </c>
      <c r="B11" s="184"/>
      <c r="C11" s="184"/>
      <c r="D11" s="184"/>
      <c r="E11" s="184"/>
      <c r="F11" s="184"/>
      <c r="G11" s="184"/>
      <c r="H11" s="184"/>
      <c r="I11" s="4">
        <v>4</v>
      </c>
      <c r="J11" s="8">
        <v>45198584</v>
      </c>
      <c r="K11" s="13">
        <v>43096205</v>
      </c>
    </row>
    <row r="12" spans="1:11" ht="12.75">
      <c r="A12" s="183" t="s">
        <v>101</v>
      </c>
      <c r="B12" s="184"/>
      <c r="C12" s="184"/>
      <c r="D12" s="184"/>
      <c r="E12" s="184"/>
      <c r="F12" s="184"/>
      <c r="G12" s="184"/>
      <c r="H12" s="184"/>
      <c r="I12" s="4">
        <v>5</v>
      </c>
      <c r="J12" s="8">
        <v>2657977</v>
      </c>
      <c r="K12" s="13">
        <v>3979695</v>
      </c>
    </row>
    <row r="13" spans="1:11" ht="12.75">
      <c r="A13" s="189" t="s">
        <v>169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931436946.79</v>
      </c>
      <c r="K13" s="12">
        <f>SUM(K8:K12)</f>
        <v>901290709</v>
      </c>
    </row>
    <row r="14" spans="1:11" ht="12.75">
      <c r="A14" s="183" t="s">
        <v>102</v>
      </c>
      <c r="B14" s="184"/>
      <c r="C14" s="184"/>
      <c r="D14" s="184"/>
      <c r="E14" s="184"/>
      <c r="F14" s="184"/>
      <c r="G14" s="184"/>
      <c r="H14" s="184"/>
      <c r="I14" s="4">
        <v>7</v>
      </c>
      <c r="J14" s="8">
        <v>717461733</v>
      </c>
      <c r="K14" s="13">
        <v>664157629</v>
      </c>
    </row>
    <row r="15" spans="1:11" ht="12.75">
      <c r="A15" s="183" t="s">
        <v>103</v>
      </c>
      <c r="B15" s="184"/>
      <c r="C15" s="184"/>
      <c r="D15" s="184"/>
      <c r="E15" s="184"/>
      <c r="F15" s="184"/>
      <c r="G15" s="184"/>
      <c r="H15" s="184"/>
      <c r="I15" s="4">
        <v>8</v>
      </c>
      <c r="J15" s="8">
        <v>112431290</v>
      </c>
      <c r="K15" s="13">
        <v>117906946</v>
      </c>
    </row>
    <row r="16" spans="1:11" ht="12.75">
      <c r="A16" s="183" t="s">
        <v>104</v>
      </c>
      <c r="B16" s="184"/>
      <c r="C16" s="184"/>
      <c r="D16" s="184"/>
      <c r="E16" s="184"/>
      <c r="F16" s="184"/>
      <c r="G16" s="184"/>
      <c r="H16" s="184"/>
      <c r="I16" s="4">
        <v>9</v>
      </c>
      <c r="J16" s="8">
        <v>1901787</v>
      </c>
      <c r="K16" s="13">
        <v>1122968</v>
      </c>
    </row>
    <row r="17" spans="1:11" ht="12.75">
      <c r="A17" s="183" t="s">
        <v>105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>
        <v>2105441</v>
      </c>
      <c r="K17" s="13">
        <v>930136</v>
      </c>
    </row>
    <row r="18" spans="1:11" ht="12.75">
      <c r="A18" s="183" t="s">
        <v>106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>
        <v>19881146</v>
      </c>
      <c r="K18" s="13">
        <v>17289278</v>
      </c>
    </row>
    <row r="19" spans="1:11" ht="12.75">
      <c r="A19" s="183" t="s">
        <v>107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>
        <v>18527155</v>
      </c>
      <c r="K19" s="13">
        <v>19926799</v>
      </c>
    </row>
    <row r="20" spans="1:11" ht="12.75">
      <c r="A20" s="189" t="s">
        <v>32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872308552</v>
      </c>
      <c r="K20" s="12">
        <f>SUM(K14:K19)</f>
        <v>821333756</v>
      </c>
    </row>
    <row r="21" spans="1:11" ht="12.75">
      <c r="A21" s="189" t="s">
        <v>86</v>
      </c>
      <c r="B21" s="237"/>
      <c r="C21" s="237"/>
      <c r="D21" s="237"/>
      <c r="E21" s="237"/>
      <c r="F21" s="237"/>
      <c r="G21" s="237"/>
      <c r="H21" s="238"/>
      <c r="I21" s="4">
        <v>14</v>
      </c>
      <c r="J21" s="9">
        <f>IF(J13&gt;J20,J13-J20,0)</f>
        <v>59128394.78999996</v>
      </c>
      <c r="K21" s="12">
        <f>IF(K13&gt;K20,K13-K20,0)</f>
        <v>79956953</v>
      </c>
    </row>
    <row r="22" spans="1:11" ht="12.75">
      <c r="A22" s="195" t="s">
        <v>87</v>
      </c>
      <c r="B22" s="239"/>
      <c r="C22" s="239"/>
      <c r="D22" s="239"/>
      <c r="E22" s="239"/>
      <c r="F22" s="239"/>
      <c r="G22" s="239"/>
      <c r="H22" s="24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3" t="s">
        <v>135</v>
      </c>
      <c r="B23" s="234"/>
      <c r="C23" s="234"/>
      <c r="D23" s="234"/>
      <c r="E23" s="234"/>
      <c r="F23" s="234"/>
      <c r="G23" s="234"/>
      <c r="H23" s="234"/>
      <c r="I23" s="235"/>
      <c r="J23" s="235"/>
      <c r="K23" s="236"/>
    </row>
    <row r="24" spans="1:11" ht="12.75">
      <c r="A24" s="183" t="s">
        <v>140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2040264</v>
      </c>
      <c r="K24" s="13">
        <v>338798</v>
      </c>
    </row>
    <row r="25" spans="1:11" ht="12.75">
      <c r="A25" s="183" t="s">
        <v>141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33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73291</v>
      </c>
      <c r="K26" s="13">
        <v>33315</v>
      </c>
    </row>
    <row r="27" spans="1:11" ht="12.75">
      <c r="A27" s="183" t="s">
        <v>34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1928202</v>
      </c>
      <c r="K27" s="13">
        <v>2113086</v>
      </c>
    </row>
    <row r="28" spans="1:11" ht="12.75">
      <c r="A28" s="183" t="s">
        <v>142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89" t="s">
        <v>94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4041757</v>
      </c>
      <c r="K29" s="12">
        <f>SUM(K24:K28)</f>
        <v>2485199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17909628</v>
      </c>
      <c r="K30" s="13">
        <v>13028427</v>
      </c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>
        <v>22331760</v>
      </c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89" t="s">
        <v>35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17909628</v>
      </c>
      <c r="K33" s="12">
        <f>SUM(K30:K32)</f>
        <v>35360187</v>
      </c>
    </row>
    <row r="34" spans="1:11" ht="12.75">
      <c r="A34" s="189" t="s">
        <v>88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89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13867871</v>
      </c>
      <c r="K35" s="12">
        <f>IF(K33&gt;K29,K33-K29,0)</f>
        <v>32874988</v>
      </c>
    </row>
    <row r="36" spans="1:11" ht="12.75">
      <c r="A36" s="233" t="s">
        <v>136</v>
      </c>
      <c r="B36" s="234"/>
      <c r="C36" s="234"/>
      <c r="D36" s="234"/>
      <c r="E36" s="234"/>
      <c r="F36" s="234"/>
      <c r="G36" s="234"/>
      <c r="H36" s="234"/>
      <c r="I36" s="235">
        <v>0</v>
      </c>
      <c r="J36" s="235"/>
      <c r="K36" s="236"/>
    </row>
    <row r="37" spans="1:11" ht="12.75">
      <c r="A37" s="183" t="s">
        <v>148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23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>
        <v>105688042</v>
      </c>
      <c r="K38" s="13">
        <v>22213581</v>
      </c>
    </row>
    <row r="39" spans="1:11" ht="12.75">
      <c r="A39" s="183" t="s">
        <v>24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>
        <v>673167</v>
      </c>
      <c r="K39" s="13">
        <v>5529</v>
      </c>
    </row>
    <row r="40" spans="1:11" ht="12.75">
      <c r="A40" s="189" t="s">
        <v>36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106361209</v>
      </c>
      <c r="K40" s="12">
        <f>SUM(K37:K39)</f>
        <v>22219110</v>
      </c>
    </row>
    <row r="41" spans="1:11" ht="12.75">
      <c r="A41" s="183" t="s">
        <v>25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112848794</v>
      </c>
      <c r="K41" s="13">
        <v>8404368</v>
      </c>
    </row>
    <row r="42" spans="1:11" ht="12.75">
      <c r="A42" s="183" t="s">
        <v>26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>
        <v>12028542</v>
      </c>
      <c r="K42" s="13">
        <v>14373288</v>
      </c>
    </row>
    <row r="43" spans="1:11" ht="12.75">
      <c r="A43" s="183" t="s">
        <v>27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28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29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>
        <v>629278</v>
      </c>
      <c r="K45" s="13">
        <v>124087</v>
      </c>
    </row>
    <row r="46" spans="1:11" ht="12.75">
      <c r="A46" s="189" t="s">
        <v>127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125506614</v>
      </c>
      <c r="K46" s="12">
        <f>SUM(K41:K45)</f>
        <v>22901743</v>
      </c>
    </row>
    <row r="47" spans="1:11" ht="12.75">
      <c r="A47" s="189" t="s">
        <v>138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139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19145405</v>
      </c>
      <c r="K48" s="12">
        <f>IF(K46&gt;K40,K46-K40,0)</f>
        <v>682633</v>
      </c>
    </row>
    <row r="49" spans="1:11" ht="12.75">
      <c r="A49" s="189" t="s">
        <v>128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26115118.78999996</v>
      </c>
      <c r="K49" s="12">
        <f>IF(K21-K22+K34-K35+K47-K48&gt;0,K21-K22+K34-K35+K47-K48,0)</f>
        <v>46399332</v>
      </c>
    </row>
    <row r="50" spans="1:11" ht="12.75">
      <c r="A50" s="189" t="s">
        <v>12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137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v>45335652</v>
      </c>
      <c r="K51" s="13">
        <v>71450771</v>
      </c>
    </row>
    <row r="52" spans="1:11" ht="12.75">
      <c r="A52" s="189" t="s">
        <v>150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26115119</v>
      </c>
      <c r="K52" s="13">
        <v>46399332</v>
      </c>
    </row>
    <row r="53" spans="1:11" ht="12.75">
      <c r="A53" s="189" t="s">
        <v>151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195" t="s">
        <v>152</v>
      </c>
      <c r="B54" s="196"/>
      <c r="C54" s="196"/>
      <c r="D54" s="196"/>
      <c r="E54" s="196"/>
      <c r="F54" s="196"/>
      <c r="G54" s="196"/>
      <c r="H54" s="196"/>
      <c r="I54" s="7">
        <v>45</v>
      </c>
      <c r="J54" s="10">
        <f>J51+J52-J53</f>
        <v>71450771</v>
      </c>
      <c r="K54" s="18">
        <f>K51+K52-K53</f>
        <v>117850103</v>
      </c>
    </row>
    <row r="55" spans="1:11" ht="12.75">
      <c r="A55" s="88" t="s">
        <v>149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37:K39 J8:K12 J41:K45 J24:K28 J30:K32 J14:K1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48" right="0.18" top="0.66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6" width="5.140625" style="92" customWidth="1"/>
    <col min="7" max="7" width="9.140625" style="92" customWidth="1"/>
    <col min="8" max="8" width="1.57421875" style="92" customWidth="1"/>
    <col min="9" max="9" width="6.7109375" style="92" customWidth="1"/>
    <col min="10" max="11" width="13.00390625" style="92" customWidth="1"/>
    <col min="12" max="16384" width="9.140625" style="92" customWidth="1"/>
  </cols>
  <sheetData>
    <row r="1" spans="1:12" ht="12.75">
      <c r="A1" s="269" t="s">
        <v>253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1"/>
    </row>
    <row r="2" spans="1:12" ht="15.75">
      <c r="A2" s="89"/>
      <c r="B2" s="90"/>
      <c r="C2" s="256" t="s">
        <v>254</v>
      </c>
      <c r="D2" s="256"/>
      <c r="E2" s="94">
        <v>42736</v>
      </c>
      <c r="F2" s="93" t="s">
        <v>220</v>
      </c>
      <c r="G2" s="257">
        <v>43100</v>
      </c>
      <c r="H2" s="258"/>
      <c r="I2" s="90"/>
      <c r="J2" s="90"/>
      <c r="K2" s="90"/>
      <c r="L2" s="95"/>
    </row>
    <row r="3" spans="1:11" ht="24" thickBot="1">
      <c r="A3" s="259" t="s">
        <v>41</v>
      </c>
      <c r="B3" s="259"/>
      <c r="C3" s="259"/>
      <c r="D3" s="259"/>
      <c r="E3" s="259"/>
      <c r="F3" s="259"/>
      <c r="G3" s="259"/>
      <c r="H3" s="259"/>
      <c r="I3" s="96" t="s">
        <v>277</v>
      </c>
      <c r="J3" s="97" t="s">
        <v>129</v>
      </c>
      <c r="K3" s="97" t="s">
        <v>130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99">
        <v>2</v>
      </c>
      <c r="J4" s="98" t="s">
        <v>255</v>
      </c>
      <c r="K4" s="98" t="s">
        <v>256</v>
      </c>
    </row>
    <row r="5" spans="1:11" ht="12.75">
      <c r="A5" s="254" t="s">
        <v>257</v>
      </c>
      <c r="B5" s="255"/>
      <c r="C5" s="255"/>
      <c r="D5" s="255"/>
      <c r="E5" s="255"/>
      <c r="F5" s="255"/>
      <c r="G5" s="255"/>
      <c r="H5" s="255"/>
      <c r="I5" s="100">
        <v>1</v>
      </c>
      <c r="J5" s="11">
        <v>76684800</v>
      </c>
      <c r="K5" s="11">
        <v>76684800</v>
      </c>
    </row>
    <row r="6" spans="1:11" ht="12.75">
      <c r="A6" s="254" t="s">
        <v>258</v>
      </c>
      <c r="B6" s="255"/>
      <c r="C6" s="255"/>
      <c r="D6" s="255"/>
      <c r="E6" s="255"/>
      <c r="F6" s="255"/>
      <c r="G6" s="255"/>
      <c r="H6" s="255"/>
      <c r="I6" s="100">
        <v>2</v>
      </c>
      <c r="J6" s="13"/>
      <c r="K6" s="13"/>
    </row>
    <row r="7" spans="1:11" ht="12.75">
      <c r="A7" s="254" t="s">
        <v>259</v>
      </c>
      <c r="B7" s="255"/>
      <c r="C7" s="255"/>
      <c r="D7" s="255"/>
      <c r="E7" s="255"/>
      <c r="F7" s="255"/>
      <c r="G7" s="255"/>
      <c r="H7" s="255"/>
      <c r="I7" s="100">
        <v>3</v>
      </c>
      <c r="J7" s="13">
        <v>160883867</v>
      </c>
      <c r="K7" s="13">
        <v>182440736</v>
      </c>
    </row>
    <row r="8" spans="1:11" ht="12.75">
      <c r="A8" s="254" t="s">
        <v>260</v>
      </c>
      <c r="B8" s="255"/>
      <c r="C8" s="255"/>
      <c r="D8" s="255"/>
      <c r="E8" s="255"/>
      <c r="F8" s="255"/>
      <c r="G8" s="255"/>
      <c r="H8" s="255"/>
      <c r="I8" s="100">
        <v>4</v>
      </c>
      <c r="J8" s="13"/>
      <c r="K8" s="13"/>
    </row>
    <row r="9" spans="1:11" ht="12.75">
      <c r="A9" s="254" t="s">
        <v>261</v>
      </c>
      <c r="B9" s="255"/>
      <c r="C9" s="255"/>
      <c r="D9" s="255"/>
      <c r="E9" s="255"/>
      <c r="F9" s="255"/>
      <c r="G9" s="255"/>
      <c r="H9" s="255"/>
      <c r="I9" s="100">
        <v>5</v>
      </c>
      <c r="J9" s="13">
        <v>35930157</v>
      </c>
      <c r="K9" s="13">
        <v>41507515</v>
      </c>
    </row>
    <row r="10" spans="1:11" ht="12.75">
      <c r="A10" s="254" t="s">
        <v>262</v>
      </c>
      <c r="B10" s="255"/>
      <c r="C10" s="255"/>
      <c r="D10" s="255"/>
      <c r="E10" s="255"/>
      <c r="F10" s="255"/>
      <c r="G10" s="255"/>
      <c r="H10" s="255"/>
      <c r="I10" s="100">
        <v>6</v>
      </c>
      <c r="J10" s="13"/>
      <c r="K10" s="13"/>
    </row>
    <row r="11" spans="1:11" ht="12.75">
      <c r="A11" s="254" t="s">
        <v>263</v>
      </c>
      <c r="B11" s="255"/>
      <c r="C11" s="255"/>
      <c r="D11" s="255"/>
      <c r="E11" s="255"/>
      <c r="F11" s="255"/>
      <c r="G11" s="255"/>
      <c r="H11" s="255"/>
      <c r="I11" s="100">
        <v>7</v>
      </c>
      <c r="J11" s="13"/>
      <c r="K11" s="13"/>
    </row>
    <row r="12" spans="1:11" ht="12.75">
      <c r="A12" s="254" t="s">
        <v>264</v>
      </c>
      <c r="B12" s="255"/>
      <c r="C12" s="255"/>
      <c r="D12" s="255"/>
      <c r="E12" s="255"/>
      <c r="F12" s="255"/>
      <c r="G12" s="255"/>
      <c r="H12" s="255"/>
      <c r="I12" s="100">
        <v>8</v>
      </c>
      <c r="J12" s="13"/>
      <c r="K12" s="13"/>
    </row>
    <row r="13" spans="1:11" ht="12.75">
      <c r="A13" s="254" t="s">
        <v>265</v>
      </c>
      <c r="B13" s="255"/>
      <c r="C13" s="255"/>
      <c r="D13" s="255"/>
      <c r="E13" s="255"/>
      <c r="F13" s="255"/>
      <c r="G13" s="255"/>
      <c r="H13" s="255"/>
      <c r="I13" s="100">
        <v>9</v>
      </c>
      <c r="J13" s="13"/>
      <c r="K13" s="13"/>
    </row>
    <row r="14" spans="1:11" ht="12.75">
      <c r="A14" s="265" t="s">
        <v>266</v>
      </c>
      <c r="B14" s="266"/>
      <c r="C14" s="266"/>
      <c r="D14" s="266"/>
      <c r="E14" s="266"/>
      <c r="F14" s="266"/>
      <c r="G14" s="266"/>
      <c r="H14" s="266"/>
      <c r="I14" s="100">
        <v>10</v>
      </c>
      <c r="J14" s="103">
        <f>SUM(J5:J13)</f>
        <v>273498824</v>
      </c>
      <c r="K14" s="103">
        <f>SUM(K5:K13)</f>
        <v>300633051</v>
      </c>
    </row>
    <row r="15" spans="1:11" ht="12.75">
      <c r="A15" s="254" t="s">
        <v>267</v>
      </c>
      <c r="B15" s="255"/>
      <c r="C15" s="255"/>
      <c r="D15" s="255"/>
      <c r="E15" s="255"/>
      <c r="F15" s="255"/>
      <c r="G15" s="255"/>
      <c r="H15" s="255"/>
      <c r="I15" s="100">
        <v>11</v>
      </c>
      <c r="J15" s="102"/>
      <c r="K15" s="102"/>
    </row>
    <row r="16" spans="1:11" ht="12.75">
      <c r="A16" s="254" t="s">
        <v>268</v>
      </c>
      <c r="B16" s="255"/>
      <c r="C16" s="255"/>
      <c r="D16" s="255"/>
      <c r="E16" s="255"/>
      <c r="F16" s="255"/>
      <c r="G16" s="255"/>
      <c r="H16" s="255"/>
      <c r="I16" s="100">
        <v>12</v>
      </c>
      <c r="J16" s="102"/>
      <c r="K16" s="102"/>
    </row>
    <row r="17" spans="1:10" ht="12.75">
      <c r="A17" s="254" t="s">
        <v>269</v>
      </c>
      <c r="B17" s="255"/>
      <c r="C17" s="255"/>
      <c r="D17" s="255"/>
      <c r="E17" s="255"/>
      <c r="F17" s="255"/>
      <c r="G17" s="255"/>
      <c r="H17" s="255"/>
      <c r="I17" s="100">
        <v>13</v>
      </c>
      <c r="J17" s="102"/>
    </row>
    <row r="18" spans="1:11" ht="12.75">
      <c r="A18" s="254" t="s">
        <v>270</v>
      </c>
      <c r="B18" s="255"/>
      <c r="C18" s="255"/>
      <c r="D18" s="255"/>
      <c r="E18" s="255"/>
      <c r="F18" s="255"/>
      <c r="G18" s="255"/>
      <c r="H18" s="255"/>
      <c r="I18" s="100">
        <v>14</v>
      </c>
      <c r="J18" s="102"/>
      <c r="K18" s="102"/>
    </row>
    <row r="19" spans="1:11" ht="12.75">
      <c r="A19" s="254" t="s">
        <v>271</v>
      </c>
      <c r="B19" s="255"/>
      <c r="C19" s="255"/>
      <c r="D19" s="255"/>
      <c r="E19" s="255"/>
      <c r="F19" s="255"/>
      <c r="G19" s="255"/>
      <c r="H19" s="255"/>
      <c r="I19" s="100">
        <v>15</v>
      </c>
      <c r="J19" s="102"/>
      <c r="K19" s="102"/>
    </row>
    <row r="20" spans="1:11" ht="12.75">
      <c r="A20" s="254" t="s">
        <v>272</v>
      </c>
      <c r="B20" s="255"/>
      <c r="C20" s="255"/>
      <c r="D20" s="255"/>
      <c r="E20" s="255"/>
      <c r="F20" s="255"/>
      <c r="G20" s="255"/>
      <c r="H20" s="255"/>
      <c r="I20" s="100">
        <v>16</v>
      </c>
      <c r="J20" s="102"/>
      <c r="K20" s="102"/>
    </row>
    <row r="21" spans="1:11" ht="12.75">
      <c r="A21" s="265" t="s">
        <v>273</v>
      </c>
      <c r="B21" s="266"/>
      <c r="C21" s="266"/>
      <c r="D21" s="266"/>
      <c r="E21" s="266"/>
      <c r="F21" s="266"/>
      <c r="G21" s="266"/>
      <c r="H21" s="266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1" t="s">
        <v>274</v>
      </c>
      <c r="B23" s="262"/>
      <c r="C23" s="262"/>
      <c r="D23" s="262"/>
      <c r="E23" s="262"/>
      <c r="F23" s="262"/>
      <c r="G23" s="262"/>
      <c r="H23" s="262"/>
      <c r="I23" s="105">
        <v>18</v>
      </c>
      <c r="J23" s="101"/>
      <c r="K23" s="101"/>
    </row>
    <row r="24" spans="1:11" ht="23.25" customHeight="1">
      <c r="A24" s="263" t="s">
        <v>275</v>
      </c>
      <c r="B24" s="264"/>
      <c r="C24" s="264"/>
      <c r="D24" s="264"/>
      <c r="E24" s="264"/>
      <c r="F24" s="264"/>
      <c r="G24" s="264"/>
      <c r="H24" s="264"/>
      <c r="I24" s="106">
        <v>19</v>
      </c>
      <c r="J24" s="104"/>
      <c r="K24" s="104"/>
    </row>
    <row r="25" spans="1:11" ht="30" customHeight="1">
      <c r="A25" s="267" t="s">
        <v>276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7 J15:K16 J18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9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Agapito Mario</cp:lastModifiedBy>
  <cp:lastPrinted>2017-04-25T11:10:16Z</cp:lastPrinted>
  <dcterms:created xsi:type="dcterms:W3CDTF">2008-10-17T11:51:54Z</dcterms:created>
  <dcterms:modified xsi:type="dcterms:W3CDTF">2018-04-27T07:13:29Z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