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<sst xmlns="http://schemas.openxmlformats.org/spreadsheetml/2006/main" count="343" uniqueCount="317">
  <si>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</si>
  <si>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</si>
  <si>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</si>
  <si>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</si>
  <si>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</si>
  <si>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</si>
  <si>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</si>
  <si>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</si>
  <si>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</si>
  <si>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</si>
  <si>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</si>
  <si>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</si>
  <si>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</si>
  <si>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</si>
  <si>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</si>
  <si>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</si>
  <si>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</si>
  <si>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</si>
  <si>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</si>
  <si>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</si>
  <si>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</si>
  <si>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</si>
  <si>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</si>
  <si>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</si>
  <si>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</si>
  <si>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</si>
  <si>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</si>
  <si>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</si>
  <si>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</si>
  <si>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</si>
  <si>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</si>
  <si>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</si>
  <si>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</si>
  <si>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</si>
  <si>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</si>
  <si>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</si>
  <si>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</si>
  <si>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</si>
  <si>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</si>
  <si>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</si>
  <si>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</si>
  <si>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</si>
  <si>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</si>
  <si>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</si>
  <si>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</si>
  <si>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</si>
  <si>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</si>
  <si>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</si>
  <si>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</si>
  <si>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</si>
  <si>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</si>
  <si>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</si>
  <si>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</si>
  <si>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</si>
  <si>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</si>
  <si>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</si>
  <si>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</si>
  <si>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</si>
  <si>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</si>
  <si>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</si>
  <si>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</si>
  <si>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</si>
  <si>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</si>
  <si>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</si>
  <si>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</si>
  <si>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</si>
  <si>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</si>
  <si>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</si>
  <si>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</si>
  <si>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</si>
  <si>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</si>
  <si>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</si>
  <si>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</si>
  <si>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</si>
  <si>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</si>
  <si>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</si>
  <si>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</si>
  <si>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</si>
  <si>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</si>
  <si>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</si>
  <si>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</si>
  <si>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</si>
  <si>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</si>
  <si>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</si>
  <si>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</si>
  <si>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</si>
  <si>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</si>
  <si>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</si>
  <si>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</si>
  <si>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</si>
  <si>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</si>
  <si>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</si>
  <si>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</si>
  <si>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</si>
  <si>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</si>
  <si>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</si>
  <si>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</si>
  <si>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</si>
  <si>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</si>
  <si>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</si>
  <si>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</si>
  <si>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</si>
  <si>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</si>
  <si>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</si>
  <si>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</si>
  <si>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</si>
  <si>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</si>
  <si>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</si>
  <si>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</si>
  <si>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</si>
  <si>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</si>
  <si>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</si>
  <si>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</si>
  <si>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</si>
  <si>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</si>
  <si>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</si>
  <si>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</si>
  <si>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</si>
  <si>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</si>
  <si>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</si>
  <si>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</si>
  <si>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</si>
  <si>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</si>
  <si>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</si>
  <si>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</si>
  <si>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</si>
  <si>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</si>
  <si>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</si>
  <si>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</si>
  <si>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</si>
  <si>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</si>
  <si>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</si>
  <si>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</si>
  <si>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</si>
  <si>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</si>
  <si>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</si>
  <si>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</si>
  <si>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</si>
  <si>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</si>
  <si>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</si>
  <si>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</si>
  <si>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</si>
  <si>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</si>
  <si>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</si>
  <si>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</si>
  <si>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</si>
  <si>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</si>
  <si>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</si>
  <si>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</si>
  <si>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</si>
  <si>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</si>
  <si>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</si>
  <si>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</si>
  <si>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</si>
  <si>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</si>
  <si>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</si>
  <si>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</si>
  <si>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</si>
  <si>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</si>
  <si>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</si>
  <si>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</si>
  <si>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</si>
  <si>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</si>
  <si>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</si>
  <si>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</si>
  <si>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</si>
  <si>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</si>
  <si>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</si>
  <si>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</si>
  <si>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</si>
  <si>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</si>
  <si>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</si>
  <si>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</si>
  <si>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</si>
  <si>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</si>
  <si>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</si>
  <si>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</si>
  <si>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</si>
  <si>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</si>
  <si>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</si>
  <si>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</si>
  <si>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</si>
  <si>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</si>
  <si>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</si>
  <si>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</si>
  <si>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</si>
  <si>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</si>
  <si>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</si>
  <si>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</si>
  <si>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</si>
  <si>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</si>
  <si>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</si>
  <si>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</si>
  <si>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</si>
  <si>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</si>
  <si>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</si>
  <si>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</si>
  <si>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</si>
  <si>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</si>
  <si>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</si>
  <si>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</si>
  <si>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</si>
  <si>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</si>
  <si>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</si>
  <si>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</si>
  <si>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</si>
  <si>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</si>
  <si>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</si>
  <si>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</si>
  <si>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</si>
  <si>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</si>
  <si>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</si>
  <si>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</si>
  <si>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</si>
  <si>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</si>
  <si>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</si>
  <si>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</si>
  <si>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</si>
  <si>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</si>
  <si>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</si>
  <si>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</si>
  <si>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</si>
  <si>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</si>
  <si>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</si>
  <si>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</si>
  <si>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</si>
  <si>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</si>
  <si>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</si>
  <si>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</si>
  <si>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</si>
  <si>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</si>
  <si>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</si>
  <si>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</si>
  <si>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</si>
  <si>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</si>
  <si>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</si>
  <si>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</si>
  <si>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</si>
  <si>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</si>
  <si>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</si>
  <si>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</si>
  <si>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</si>
  <si>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</si>
  <si>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</si>
  <si>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</si>
  <si>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</si>
  <si>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</si>
  <si>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</si>
  <si>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</si>
  <si>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</si>
  <si>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</si>
  <si>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</si>
  <si>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</si>
  <si>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</si>
  <si>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</si>
  <si>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</si>
  <si>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</si>
  <si>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</si>
  <si>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</si>
  <si>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</si>
  <si>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</si>
  <si>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</si>
  <si>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</si>
  <si>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</si>
  <si>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</si>
  <si>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</si>
  <si>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</si>
  <si>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</si>
  <si>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</si>
  <si>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</si>
  <si>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</si>
  <si>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</si>
  <si>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</si>
  <si>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</si>
  <si>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</si>
  <si>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</si>
  <si>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</si>
  <si>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</si>
  <si>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</si>
  <si>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</si>
  <si>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</si>
  <si>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</si>
  <si>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1.1.2013.</t>
  </si>
  <si>
    <t>31.3.2013.</t>
  </si>
  <si>
    <t>3654664</t>
  </si>
  <si>
    <t>080040901</t>
  </si>
  <si>
    <t>49214559889</t>
  </si>
  <si>
    <t>KONČAR DISTRIBUTIVNI I SPECIJALNI TRANSFORMATORI d.d.</t>
  </si>
  <si>
    <t>ZAGREB</t>
  </si>
  <si>
    <t>JOSIPA MOKROVIĆA 8</t>
  </si>
  <si>
    <t>www.koncar-dst.hr</t>
  </si>
  <si>
    <t>SUSEDGRAD</t>
  </si>
  <si>
    <t>ZAGREBAČKA</t>
  </si>
  <si>
    <t>NE</t>
  </si>
  <si>
    <t>2711</t>
  </si>
  <si>
    <t>KRPAN DARKO</t>
  </si>
  <si>
    <t>013783714</t>
  </si>
  <si>
    <t>013783702</t>
  </si>
  <si>
    <t>VLAIĆ PETAR</t>
  </si>
  <si>
    <t>stanje na dan 31.03.2013.</t>
  </si>
  <si>
    <t>Obveznik: KONČAR DISTRIBUTIVNI I SPECIJALNI TRANSFORMATORI d.d.</t>
  </si>
  <si>
    <t>Tekuće razdoblje 31.03.2013.</t>
  </si>
  <si>
    <t>u razdoblju 01.01.2013. do 31.03.2013.</t>
  </si>
  <si>
    <t>Kumulativno   1 - 3 / 2012</t>
  </si>
  <si>
    <t>Tromjesečje   1 - 3 / 2012</t>
  </si>
  <si>
    <t>Kumulativno   1 - 3 / 2013</t>
  </si>
  <si>
    <t>Tromjesečje   1 - 3 / 2013</t>
  </si>
  <si>
    <t xml:space="preserve">     1. Kamate, tečajne razlike, dividende i slični prihodi iz odnosa s PP
         povezanim poduzetnicima</t>
  </si>
  <si>
    <t xml:space="preserve">     2. Kamate, tečajne razlike, dividende, slični prihodi iz odnosa s NP
          nepovezanim poduzetnicima i drugim osobama</t>
  </si>
  <si>
    <t>01.01.2013.</t>
  </si>
  <si>
    <t>31.03.2013.</t>
  </si>
  <si>
    <t>Prethodno razdoblje 31.12.2012.</t>
  </si>
  <si>
    <t>Prethodno razdoblje             1 - 3 / 2012</t>
  </si>
  <si>
    <t>Tekuće razdoblje           1 - 3 / 2013</t>
  </si>
  <si>
    <t>Tekuća godina            1 - 3 / 2013</t>
  </si>
  <si>
    <t>Prethodna godina           1 - 3 / 2012</t>
  </si>
  <si>
    <t>darko.krpan@koncar-dst.hr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</si>
</sst>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33" sqref="H3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209</v>
      </c>
      <c r="B1" s="179"/>
      <c r="C1" s="179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47" t="s">
        <v>210</v>
      </c>
      <c r="B2" s="148"/>
      <c r="C2" s="148"/>
      <c r="D2" s="149"/>
      <c r="E2" s="118" t="s">
        <v>282</v>
      </c>
      <c r="F2" s="12"/>
      <c r="G2" s="13" t="s">
        <v>211</v>
      </c>
      <c r="H2" s="118" t="s">
        <v>283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50" t="s">
        <v>276</v>
      </c>
      <c r="B4" s="151"/>
      <c r="C4" s="151"/>
      <c r="D4" s="151"/>
      <c r="E4" s="151"/>
      <c r="F4" s="151"/>
      <c r="G4" s="151"/>
      <c r="H4" s="151"/>
      <c r="I4" s="138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9" t="s">
        <v>212</v>
      </c>
      <c r="B6" s="140"/>
      <c r="C6" s="145" t="s">
        <v>284</v>
      </c>
      <c r="D6" s="14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1" t="s">
        <v>213</v>
      </c>
      <c r="B8" s="132"/>
      <c r="C8" s="145" t="s">
        <v>285</v>
      </c>
      <c r="D8" s="14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2" t="s">
        <v>214</v>
      </c>
      <c r="B10" s="143"/>
      <c r="C10" s="145" t="s">
        <v>286</v>
      </c>
      <c r="D10" s="14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44"/>
      <c r="B11" s="143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9" t="s">
        <v>215</v>
      </c>
      <c r="B12" s="140"/>
      <c r="C12" s="133" t="s">
        <v>287</v>
      </c>
      <c r="D12" s="137"/>
      <c r="E12" s="137"/>
      <c r="F12" s="137"/>
      <c r="G12" s="137"/>
      <c r="H12" s="137"/>
      <c r="I12" s="126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9" t="s">
        <v>216</v>
      </c>
      <c r="B14" s="140"/>
      <c r="C14" s="127">
        <v>10090</v>
      </c>
      <c r="D14" s="128"/>
      <c r="E14" s="16"/>
      <c r="F14" s="133" t="s">
        <v>288</v>
      </c>
      <c r="G14" s="137"/>
      <c r="H14" s="137"/>
      <c r="I14" s="126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9" t="s">
        <v>217</v>
      </c>
      <c r="B16" s="140"/>
      <c r="C16" s="133" t="s">
        <v>289</v>
      </c>
      <c r="D16" s="137"/>
      <c r="E16" s="137"/>
      <c r="F16" s="137"/>
      <c r="G16" s="137"/>
      <c r="H16" s="137"/>
      <c r="I16" s="126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9" t="s">
        <v>218</v>
      </c>
      <c r="B18" s="140"/>
      <c r="C18" s="129" t="s">
        <v>316</v>
      </c>
      <c r="D18" s="130"/>
      <c r="E18" s="130"/>
      <c r="F18" s="130"/>
      <c r="G18" s="130"/>
      <c r="H18" s="130"/>
      <c r="I18" s="131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9" t="s">
        <v>219</v>
      </c>
      <c r="B20" s="140"/>
      <c r="C20" s="129" t="s">
        <v>290</v>
      </c>
      <c r="D20" s="130"/>
      <c r="E20" s="130"/>
      <c r="F20" s="130"/>
      <c r="G20" s="130"/>
      <c r="H20" s="130"/>
      <c r="I20" s="131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9" t="s">
        <v>220</v>
      </c>
      <c r="B22" s="140"/>
      <c r="C22" s="119">
        <v>133</v>
      </c>
      <c r="D22" s="133" t="s">
        <v>291</v>
      </c>
      <c r="E22" s="134"/>
      <c r="F22" s="135"/>
      <c r="G22" s="139"/>
      <c r="H22" s="136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9" t="s">
        <v>221</v>
      </c>
      <c r="B24" s="140"/>
      <c r="C24" s="119">
        <v>21</v>
      </c>
      <c r="D24" s="133" t="s">
        <v>292</v>
      </c>
      <c r="E24" s="134"/>
      <c r="F24" s="134"/>
      <c r="G24" s="135"/>
      <c r="H24" s="51" t="s">
        <v>222</v>
      </c>
      <c r="I24" s="120">
        <v>451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277</v>
      </c>
      <c r="I25" s="96"/>
      <c r="J25" s="10"/>
      <c r="K25" s="10"/>
      <c r="L25" s="10"/>
    </row>
    <row r="26" spans="1:12" ht="12.75">
      <c r="A26" s="139" t="s">
        <v>223</v>
      </c>
      <c r="B26" s="140"/>
      <c r="C26" s="121" t="s">
        <v>293</v>
      </c>
      <c r="D26" s="25"/>
      <c r="E26" s="33"/>
      <c r="F26" s="24"/>
      <c r="G26" s="155" t="s">
        <v>224</v>
      </c>
      <c r="H26" s="140"/>
      <c r="I26" s="122" t="s">
        <v>294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56" t="s">
        <v>225</v>
      </c>
      <c r="B28" s="157"/>
      <c r="C28" s="158"/>
      <c r="D28" s="158"/>
      <c r="E28" s="159" t="s">
        <v>226</v>
      </c>
      <c r="F28" s="160"/>
      <c r="G28" s="160"/>
      <c r="H28" s="161" t="s">
        <v>227</v>
      </c>
      <c r="I28" s="162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2"/>
      <c r="B30" s="153"/>
      <c r="C30" s="153"/>
      <c r="D30" s="154"/>
      <c r="E30" s="152"/>
      <c r="F30" s="153"/>
      <c r="G30" s="153"/>
      <c r="H30" s="145"/>
      <c r="I30" s="146"/>
      <c r="J30" s="10"/>
      <c r="K30" s="10"/>
      <c r="L30" s="10"/>
    </row>
    <row r="31" spans="1:12" ht="12.75">
      <c r="A31" s="92"/>
      <c r="B31" s="22"/>
      <c r="C31" s="21"/>
      <c r="D31" s="163"/>
      <c r="E31" s="163"/>
      <c r="F31" s="163"/>
      <c r="G31" s="164"/>
      <c r="H31" s="16"/>
      <c r="I31" s="99"/>
      <c r="J31" s="10"/>
      <c r="K31" s="10"/>
      <c r="L31" s="10"/>
    </row>
    <row r="32" spans="1:12" ht="12.75">
      <c r="A32" s="152"/>
      <c r="B32" s="153"/>
      <c r="C32" s="153"/>
      <c r="D32" s="154"/>
      <c r="E32" s="152"/>
      <c r="F32" s="153"/>
      <c r="G32" s="153"/>
      <c r="H32" s="145"/>
      <c r="I32" s="146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2"/>
      <c r="B34" s="153"/>
      <c r="C34" s="153"/>
      <c r="D34" s="154"/>
      <c r="E34" s="152"/>
      <c r="F34" s="153"/>
      <c r="G34" s="153"/>
      <c r="H34" s="145"/>
      <c r="I34" s="14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2"/>
      <c r="B36" s="153"/>
      <c r="C36" s="153"/>
      <c r="D36" s="154"/>
      <c r="E36" s="152"/>
      <c r="F36" s="153"/>
      <c r="G36" s="153"/>
      <c r="H36" s="145"/>
      <c r="I36" s="146"/>
      <c r="J36" s="10"/>
      <c r="K36" s="10"/>
      <c r="L36" s="10"/>
    </row>
    <row r="37" spans="1:12" ht="12.75">
      <c r="A37" s="101"/>
      <c r="B37" s="30"/>
      <c r="C37" s="170"/>
      <c r="D37" s="171"/>
      <c r="E37" s="16"/>
      <c r="F37" s="170"/>
      <c r="G37" s="171"/>
      <c r="H37" s="16"/>
      <c r="I37" s="93"/>
      <c r="J37" s="10"/>
      <c r="K37" s="10"/>
      <c r="L37" s="10"/>
    </row>
    <row r="38" spans="1:12" ht="12.75">
      <c r="A38" s="152"/>
      <c r="B38" s="153"/>
      <c r="C38" s="153"/>
      <c r="D38" s="154"/>
      <c r="E38" s="152"/>
      <c r="F38" s="153"/>
      <c r="G38" s="153"/>
      <c r="H38" s="145"/>
      <c r="I38" s="14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2"/>
      <c r="B40" s="153"/>
      <c r="C40" s="153"/>
      <c r="D40" s="154"/>
      <c r="E40" s="152"/>
      <c r="F40" s="153"/>
      <c r="G40" s="153"/>
      <c r="H40" s="145"/>
      <c r="I40" s="14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42" t="s">
        <v>228</v>
      </c>
      <c r="B44" s="169"/>
      <c r="C44" s="145"/>
      <c r="D44" s="146"/>
      <c r="E44" s="26"/>
      <c r="F44" s="133"/>
      <c r="G44" s="153"/>
      <c r="H44" s="153"/>
      <c r="I44" s="154"/>
      <c r="J44" s="10"/>
      <c r="K44" s="10"/>
      <c r="L44" s="10"/>
    </row>
    <row r="45" spans="1:12" ht="12.75">
      <c r="A45" s="101"/>
      <c r="B45" s="30"/>
      <c r="C45" s="170"/>
      <c r="D45" s="171"/>
      <c r="E45" s="16"/>
      <c r="F45" s="170"/>
      <c r="G45" s="172"/>
      <c r="H45" s="35"/>
      <c r="I45" s="105"/>
      <c r="J45" s="10"/>
      <c r="K45" s="10"/>
      <c r="L45" s="10"/>
    </row>
    <row r="46" spans="1:12" ht="12.75">
      <c r="A46" s="142" t="s">
        <v>229</v>
      </c>
      <c r="B46" s="169"/>
      <c r="C46" s="133" t="s">
        <v>295</v>
      </c>
      <c r="D46" s="173"/>
      <c r="E46" s="173"/>
      <c r="F46" s="173"/>
      <c r="G46" s="173"/>
      <c r="H46" s="173"/>
      <c r="I46" s="174"/>
      <c r="J46" s="10"/>
      <c r="K46" s="10"/>
      <c r="L46" s="10"/>
    </row>
    <row r="47" spans="1:12" ht="12.75">
      <c r="A47" s="92"/>
      <c r="B47" s="22"/>
      <c r="C47" s="21" t="s">
        <v>230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42" t="s">
        <v>231</v>
      </c>
      <c r="B48" s="169"/>
      <c r="C48" s="175" t="s">
        <v>296</v>
      </c>
      <c r="D48" s="176"/>
      <c r="E48" s="177"/>
      <c r="F48" s="16"/>
      <c r="G48" s="51" t="s">
        <v>232</v>
      </c>
      <c r="H48" s="175" t="s">
        <v>297</v>
      </c>
      <c r="I48" s="177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2" t="s">
        <v>218</v>
      </c>
      <c r="B50" s="169"/>
      <c r="C50" s="129" t="s">
        <v>316</v>
      </c>
      <c r="D50" s="130"/>
      <c r="E50" s="130"/>
      <c r="F50" s="130"/>
      <c r="G50" s="130"/>
      <c r="H50" s="130"/>
      <c r="I50" s="131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9" t="s">
        <v>233</v>
      </c>
      <c r="B52" s="140"/>
      <c r="C52" s="175" t="s">
        <v>298</v>
      </c>
      <c r="D52" s="176"/>
      <c r="E52" s="176"/>
      <c r="F52" s="176"/>
      <c r="G52" s="176"/>
      <c r="H52" s="176"/>
      <c r="I52" s="126"/>
      <c r="J52" s="10"/>
      <c r="K52" s="10"/>
      <c r="L52" s="10"/>
    </row>
    <row r="53" spans="1:12" ht="12.75">
      <c r="A53" s="106"/>
      <c r="B53" s="20"/>
      <c r="C53" s="165" t="s">
        <v>234</v>
      </c>
      <c r="D53" s="165"/>
      <c r="E53" s="165"/>
      <c r="F53" s="165"/>
      <c r="G53" s="165"/>
      <c r="H53" s="165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2" t="s">
        <v>235</v>
      </c>
      <c r="C55" s="183"/>
      <c r="D55" s="183"/>
      <c r="E55" s="183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84" t="s">
        <v>267</v>
      </c>
      <c r="C56" s="185"/>
      <c r="D56" s="185"/>
      <c r="E56" s="185"/>
      <c r="F56" s="185"/>
      <c r="G56" s="185"/>
      <c r="H56" s="185"/>
      <c r="I56" s="186"/>
      <c r="J56" s="10"/>
      <c r="K56" s="10"/>
      <c r="L56" s="10"/>
    </row>
    <row r="57" spans="1:12" ht="12.75">
      <c r="A57" s="106"/>
      <c r="B57" s="184" t="s">
        <v>268</v>
      </c>
      <c r="C57" s="185"/>
      <c r="D57" s="185"/>
      <c r="E57" s="185"/>
      <c r="F57" s="185"/>
      <c r="G57" s="185"/>
      <c r="H57" s="185"/>
      <c r="I57" s="108"/>
      <c r="J57" s="10"/>
      <c r="K57" s="10"/>
      <c r="L57" s="10"/>
    </row>
    <row r="58" spans="1:12" ht="12.75">
      <c r="A58" s="106"/>
      <c r="B58" s="184" t="s">
        <v>269</v>
      </c>
      <c r="C58" s="185"/>
      <c r="D58" s="185"/>
      <c r="E58" s="185"/>
      <c r="F58" s="185"/>
      <c r="G58" s="185"/>
      <c r="H58" s="185"/>
      <c r="I58" s="186"/>
      <c r="J58" s="10"/>
      <c r="K58" s="10"/>
      <c r="L58" s="10"/>
    </row>
    <row r="59" spans="1:12" ht="12.75">
      <c r="A59" s="106"/>
      <c r="B59" s="184" t="s">
        <v>270</v>
      </c>
      <c r="C59" s="185"/>
      <c r="D59" s="185"/>
      <c r="E59" s="185"/>
      <c r="F59" s="185"/>
      <c r="G59" s="185"/>
      <c r="H59" s="185"/>
      <c r="I59" s="186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236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237</v>
      </c>
      <c r="F62" s="33"/>
      <c r="G62" s="166" t="s">
        <v>238</v>
      </c>
      <c r="H62" s="167"/>
      <c r="I62" s="168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0"/>
      <c r="H63" s="181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24" right="0.15748031496062992" top="0.71" bottom="0.44" header="0.2" footer="0.17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5" sqref="J5"/>
    </sheetView>
  </sheetViews>
  <sheetFormatPr defaultColWidth="9.140625" defaultRowHeight="12.75"/>
  <cols>
    <col min="1" max="7" width="9.140625" style="52" customWidth="1"/>
    <col min="8" max="8" width="9.140625" style="52" hidden="1" customWidth="1"/>
    <col min="9" max="9" width="7.8515625" style="52" customWidth="1"/>
    <col min="10" max="10" width="15.57421875" style="52" customWidth="1"/>
    <col min="11" max="11" width="14.28125" style="52" customWidth="1"/>
    <col min="12" max="16384" width="9.140625" style="52" customWidth="1"/>
  </cols>
  <sheetData>
    <row r="1" spans="1:11" ht="12.75" customHeight="1">
      <c r="A1" s="220" t="s">
        <v>125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299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2" t="s">
        <v>300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7.75" customHeight="1">
      <c r="A4" s="225" t="s">
        <v>39</v>
      </c>
      <c r="B4" s="226"/>
      <c r="C4" s="226"/>
      <c r="D4" s="226"/>
      <c r="E4" s="226"/>
      <c r="F4" s="226"/>
      <c r="G4" s="226"/>
      <c r="H4" s="227"/>
      <c r="I4" s="58" t="s">
        <v>239</v>
      </c>
      <c r="J4" s="59" t="s">
        <v>311</v>
      </c>
      <c r="K4" s="60" t="s">
        <v>301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57">
        <v>2</v>
      </c>
      <c r="J5" s="56">
        <v>3</v>
      </c>
      <c r="K5" s="56">
        <v>4</v>
      </c>
    </row>
    <row r="6" spans="1:11" ht="12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19"/>
      <c r="I7" s="3">
        <v>1</v>
      </c>
      <c r="J7" s="6"/>
      <c r="K7" s="6"/>
    </row>
    <row r="8" spans="1:11" ht="12.75">
      <c r="A8" s="187" t="s">
        <v>10</v>
      </c>
      <c r="B8" s="188"/>
      <c r="C8" s="188"/>
      <c r="D8" s="188"/>
      <c r="E8" s="188"/>
      <c r="F8" s="188"/>
      <c r="G8" s="188"/>
      <c r="H8" s="189"/>
      <c r="I8" s="1">
        <v>2</v>
      </c>
      <c r="J8" s="53">
        <f>J9+J16+J26+J35+J39</f>
        <v>159400585</v>
      </c>
      <c r="K8" s="53">
        <f>K9+K16+K26+K35+K39</f>
        <v>160536007</v>
      </c>
    </row>
    <row r="9" spans="1:11" ht="12.75">
      <c r="A9" s="208" t="s">
        <v>167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1857335</v>
      </c>
      <c r="K9" s="53">
        <f>SUM(K10:K15)</f>
        <v>1861234</v>
      </c>
    </row>
    <row r="10" spans="1:11" ht="12.75">
      <c r="A10" s="208" t="s">
        <v>88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11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1027484</v>
      </c>
      <c r="K11" s="7">
        <v>809790</v>
      </c>
    </row>
    <row r="12" spans="1:11" ht="12.75">
      <c r="A12" s="208" t="s">
        <v>89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170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171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829851</v>
      </c>
      <c r="K14" s="7">
        <v>1051444</v>
      </c>
    </row>
    <row r="15" spans="1:11" ht="12.75">
      <c r="A15" s="208" t="s">
        <v>172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168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155080476</v>
      </c>
      <c r="K16" s="53">
        <f>SUM(K17:K25)</f>
        <v>156211999</v>
      </c>
    </row>
    <row r="17" spans="1:11" ht="12.75">
      <c r="A17" s="208" t="s">
        <v>173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9012529</v>
      </c>
      <c r="K17" s="7">
        <v>9012529</v>
      </c>
    </row>
    <row r="18" spans="1:11" ht="12.75">
      <c r="A18" s="208" t="s">
        <v>208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12229581</v>
      </c>
      <c r="K18" s="7">
        <v>62293017</v>
      </c>
    </row>
    <row r="19" spans="1:11" ht="12.75">
      <c r="A19" s="208" t="s">
        <v>174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25167113</v>
      </c>
      <c r="K19" s="7">
        <v>56530467</v>
      </c>
    </row>
    <row r="20" spans="1:11" ht="12.75">
      <c r="A20" s="208" t="s">
        <v>21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4830082</v>
      </c>
      <c r="K20" s="7">
        <v>9755377</v>
      </c>
    </row>
    <row r="21" spans="1:11" ht="12.75">
      <c r="A21" s="208" t="s">
        <v>22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48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5213586</v>
      </c>
      <c r="K22" s="7">
        <v>4599975</v>
      </c>
    </row>
    <row r="23" spans="1:11" ht="12.75">
      <c r="A23" s="208" t="s">
        <v>49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98627585</v>
      </c>
      <c r="K23" s="7">
        <v>14020634</v>
      </c>
    </row>
    <row r="24" spans="1:11" ht="12.75">
      <c r="A24" s="208" t="s">
        <v>50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51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152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2462774</v>
      </c>
      <c r="K26" s="53">
        <f>SUM(K27:K34)</f>
        <v>2462774</v>
      </c>
    </row>
    <row r="27" spans="1:11" ht="12.75">
      <c r="A27" s="208" t="s">
        <v>52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/>
    </row>
    <row r="28" spans="1:11" ht="12.75">
      <c r="A28" s="208" t="s">
        <v>53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54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2423774</v>
      </c>
      <c r="K29" s="7">
        <v>2423774</v>
      </c>
    </row>
    <row r="30" spans="1:11" ht="12.75">
      <c r="A30" s="208" t="s">
        <v>59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60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39000</v>
      </c>
      <c r="K31" s="7">
        <v>39000</v>
      </c>
    </row>
    <row r="32" spans="1:11" ht="12.75">
      <c r="A32" s="208" t="s">
        <v>61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55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145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146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56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57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58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147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87" t="s">
        <v>201</v>
      </c>
      <c r="B40" s="188"/>
      <c r="C40" s="188"/>
      <c r="D40" s="188"/>
      <c r="E40" s="188"/>
      <c r="F40" s="188"/>
      <c r="G40" s="188"/>
      <c r="H40" s="189"/>
      <c r="I40" s="1">
        <v>34</v>
      </c>
      <c r="J40" s="53">
        <f>J41+J49+J56+J64</f>
        <v>357607647</v>
      </c>
      <c r="K40" s="53">
        <f>K41+K49+K56+K64</f>
        <v>380105087</v>
      </c>
    </row>
    <row r="41" spans="1:11" ht="12.75">
      <c r="A41" s="208" t="s">
        <v>76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149197044</v>
      </c>
      <c r="K41" s="53">
        <f>SUM(K42:K48)</f>
        <v>191013934</v>
      </c>
    </row>
    <row r="42" spans="1:11" ht="12.75">
      <c r="A42" s="208" t="s">
        <v>91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55310293</v>
      </c>
      <c r="K42" s="7">
        <v>52055592</v>
      </c>
    </row>
    <row r="43" spans="1:11" ht="12.75">
      <c r="A43" s="208" t="s">
        <v>92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53814235</v>
      </c>
      <c r="K43" s="7">
        <v>91783070</v>
      </c>
    </row>
    <row r="44" spans="1:11" ht="12.75">
      <c r="A44" s="208" t="s">
        <v>62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34109468</v>
      </c>
      <c r="K44" s="7">
        <v>40970381</v>
      </c>
    </row>
    <row r="45" spans="1:11" ht="12.75">
      <c r="A45" s="208" t="s">
        <v>63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64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3048</v>
      </c>
      <c r="K46" s="7">
        <v>244891</v>
      </c>
    </row>
    <row r="47" spans="1:11" ht="12.75">
      <c r="A47" s="208" t="s">
        <v>65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5960000</v>
      </c>
      <c r="K47" s="7">
        <v>5960000</v>
      </c>
    </row>
    <row r="48" spans="1:11" ht="12.75">
      <c r="A48" s="208" t="s">
        <v>66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77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192749952</v>
      </c>
      <c r="K49" s="53">
        <f>SUM(K50:K55)</f>
        <v>138223555</v>
      </c>
    </row>
    <row r="50" spans="1:11" ht="12.75">
      <c r="A50" s="208" t="s">
        <v>162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14801699</v>
      </c>
      <c r="K50" s="7">
        <v>17802091</v>
      </c>
    </row>
    <row r="51" spans="1:11" ht="12.75">
      <c r="A51" s="208" t="s">
        <v>163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162361333</v>
      </c>
      <c r="K51" s="7">
        <v>102891753</v>
      </c>
    </row>
    <row r="52" spans="1:11" ht="12.75">
      <c r="A52" s="208" t="s">
        <v>164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165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29726</v>
      </c>
      <c r="K53" s="7">
        <v>89122</v>
      </c>
    </row>
    <row r="54" spans="1:11" ht="12.75">
      <c r="A54" s="208" t="s">
        <v>7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15557194</v>
      </c>
      <c r="K54" s="7">
        <v>17242868</v>
      </c>
    </row>
    <row r="55" spans="1:11" ht="12.75">
      <c r="A55" s="208" t="s">
        <v>8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/>
      <c r="K55" s="7">
        <v>197721</v>
      </c>
    </row>
    <row r="56" spans="1:11" ht="12.75">
      <c r="A56" s="208" t="s">
        <v>78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0</v>
      </c>
      <c r="K56" s="53">
        <f>SUM(K57:K63)</f>
        <v>14136259</v>
      </c>
    </row>
    <row r="57" spans="1:11" ht="12.75">
      <c r="A57" s="208" t="s">
        <v>52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53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203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59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60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61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/>
      <c r="K62" s="7">
        <v>14000000</v>
      </c>
    </row>
    <row r="63" spans="1:11" ht="12.75">
      <c r="A63" s="208" t="s">
        <v>31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>
        <v>136259</v>
      </c>
    </row>
    <row r="64" spans="1:11" ht="12.75">
      <c r="A64" s="208" t="s">
        <v>169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15660651</v>
      </c>
      <c r="K64" s="7">
        <v>36731339</v>
      </c>
    </row>
    <row r="65" spans="1:11" ht="12.75">
      <c r="A65" s="187" t="s">
        <v>36</v>
      </c>
      <c r="B65" s="188"/>
      <c r="C65" s="188"/>
      <c r="D65" s="188"/>
      <c r="E65" s="188"/>
      <c r="F65" s="188"/>
      <c r="G65" s="188"/>
      <c r="H65" s="189"/>
      <c r="I65" s="1">
        <v>59</v>
      </c>
      <c r="J65" s="7">
        <v>275822</v>
      </c>
      <c r="K65" s="7"/>
    </row>
    <row r="66" spans="1:11" ht="12.75">
      <c r="A66" s="187" t="s">
        <v>202</v>
      </c>
      <c r="B66" s="188"/>
      <c r="C66" s="188"/>
      <c r="D66" s="188"/>
      <c r="E66" s="188"/>
      <c r="F66" s="188"/>
      <c r="G66" s="188"/>
      <c r="H66" s="189"/>
      <c r="I66" s="1">
        <v>60</v>
      </c>
      <c r="J66" s="53">
        <f>J7+J8+J40+J65</f>
        <v>517284054</v>
      </c>
      <c r="K66" s="53">
        <f>K7+K8+K40+K65</f>
        <v>540641094</v>
      </c>
    </row>
    <row r="67" spans="1:11" ht="12.75">
      <c r="A67" s="214" t="s">
        <v>67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>
        <v>94749530</v>
      </c>
      <c r="K67" s="8">
        <v>113837845</v>
      </c>
    </row>
    <row r="68" spans="1:11" ht="12.75">
      <c r="A68" s="200" t="s">
        <v>38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204" t="s">
        <v>153</v>
      </c>
      <c r="B69" s="205"/>
      <c r="C69" s="205"/>
      <c r="D69" s="205"/>
      <c r="E69" s="205"/>
      <c r="F69" s="205"/>
      <c r="G69" s="205"/>
      <c r="H69" s="219"/>
      <c r="I69" s="3">
        <v>62</v>
      </c>
      <c r="J69" s="54">
        <f>J70+J71+J72+J78+J79+J82+J85</f>
        <v>198738316</v>
      </c>
      <c r="K69" s="54">
        <f>K70+K71+K72+K78+K79+K82+K85</f>
        <v>204743257</v>
      </c>
    </row>
    <row r="70" spans="1:11" ht="12.75">
      <c r="A70" s="208" t="s">
        <v>115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76684800</v>
      </c>
      <c r="K70" s="7">
        <v>76684800</v>
      </c>
    </row>
    <row r="71" spans="1:11" ht="12.75">
      <c r="A71" s="208" t="s">
        <v>116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117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88762356</v>
      </c>
      <c r="K72" s="53">
        <f>K73+K74-K75+K76+K77</f>
        <v>88762356</v>
      </c>
    </row>
    <row r="73" spans="1:11" ht="12.75">
      <c r="A73" s="208" t="s">
        <v>118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3839641</v>
      </c>
      <c r="K73" s="7">
        <v>3839641</v>
      </c>
    </row>
    <row r="74" spans="1:11" ht="12.75">
      <c r="A74" s="208" t="s">
        <v>119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107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108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73089487</v>
      </c>
      <c r="K76" s="7">
        <v>73089487</v>
      </c>
    </row>
    <row r="77" spans="1:11" ht="12.75">
      <c r="A77" s="208" t="s">
        <v>109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11833228</v>
      </c>
      <c r="K77" s="7">
        <v>11833228</v>
      </c>
    </row>
    <row r="78" spans="1:11" ht="12.75">
      <c r="A78" s="208" t="s">
        <v>110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199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0</v>
      </c>
      <c r="K79" s="53">
        <f>K80-K81</f>
        <v>33291160</v>
      </c>
    </row>
    <row r="80" spans="1:11" ht="12.75">
      <c r="A80" s="211" t="s">
        <v>136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>
        <v>33291160</v>
      </c>
    </row>
    <row r="81" spans="1:11" ht="12.75">
      <c r="A81" s="211" t="s">
        <v>137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/>
      <c r="K81" s="7"/>
    </row>
    <row r="82" spans="1:11" ht="12.75">
      <c r="A82" s="208" t="s">
        <v>200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33291160</v>
      </c>
      <c r="K82" s="53">
        <f>K83-K84</f>
        <v>6004941</v>
      </c>
    </row>
    <row r="83" spans="1:11" ht="12.75">
      <c r="A83" s="211" t="s">
        <v>138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>
        <v>33291160</v>
      </c>
      <c r="K83" s="7">
        <v>6004941</v>
      </c>
    </row>
    <row r="84" spans="1:11" ht="12.75">
      <c r="A84" s="211" t="s">
        <v>139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/>
      <c r="K84" s="7"/>
    </row>
    <row r="85" spans="1:11" ht="12.75">
      <c r="A85" s="208" t="s">
        <v>140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87" t="s">
        <v>13</v>
      </c>
      <c r="B86" s="188"/>
      <c r="C86" s="188"/>
      <c r="D86" s="188"/>
      <c r="E86" s="188"/>
      <c r="F86" s="188"/>
      <c r="G86" s="188"/>
      <c r="H86" s="189"/>
      <c r="I86" s="1">
        <v>79</v>
      </c>
      <c r="J86" s="53">
        <f>SUM(J87:J89)</f>
        <v>140020886</v>
      </c>
      <c r="K86" s="53">
        <f>SUM(K87:K89)</f>
        <v>140020886</v>
      </c>
    </row>
    <row r="87" spans="1:11" ht="12.75">
      <c r="A87" s="208" t="s">
        <v>103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1463380</v>
      </c>
      <c r="K87" s="7">
        <v>1463380</v>
      </c>
    </row>
    <row r="88" spans="1:11" ht="12.75">
      <c r="A88" s="208" t="s">
        <v>104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105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138557506</v>
      </c>
      <c r="K89" s="7">
        <v>138557506</v>
      </c>
    </row>
    <row r="90" spans="1:11" ht="12.75">
      <c r="A90" s="187" t="s">
        <v>14</v>
      </c>
      <c r="B90" s="188"/>
      <c r="C90" s="188"/>
      <c r="D90" s="188"/>
      <c r="E90" s="188"/>
      <c r="F90" s="188"/>
      <c r="G90" s="188"/>
      <c r="H90" s="189"/>
      <c r="I90" s="1">
        <v>83</v>
      </c>
      <c r="J90" s="53">
        <f>SUM(J91:J99)</f>
        <v>57724815</v>
      </c>
      <c r="K90" s="53">
        <f>SUM(K91:K99)</f>
        <v>58013258</v>
      </c>
    </row>
    <row r="91" spans="1:11" ht="12.75">
      <c r="A91" s="208" t="s">
        <v>106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204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57724815</v>
      </c>
      <c r="K93" s="7">
        <v>58013258</v>
      </c>
    </row>
    <row r="94" spans="1:11" ht="12.75">
      <c r="A94" s="208" t="s">
        <v>205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206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207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70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68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69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87" t="s">
        <v>15</v>
      </c>
      <c r="B100" s="188"/>
      <c r="C100" s="188"/>
      <c r="D100" s="188"/>
      <c r="E100" s="188"/>
      <c r="F100" s="188"/>
      <c r="G100" s="188"/>
      <c r="H100" s="189"/>
      <c r="I100" s="1">
        <v>93</v>
      </c>
      <c r="J100" s="53">
        <f>SUM(J101:J112)</f>
        <v>112567937</v>
      </c>
      <c r="K100" s="53">
        <f>SUM(K101:K112)</f>
        <v>130498653</v>
      </c>
    </row>
    <row r="101" spans="1:11" ht="12.75">
      <c r="A101" s="208" t="s">
        <v>106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6196229</v>
      </c>
      <c r="K101" s="7">
        <v>5985953</v>
      </c>
    </row>
    <row r="102" spans="1:11" ht="12.75">
      <c r="A102" s="208" t="s">
        <v>204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8346736</v>
      </c>
      <c r="K103" s="7">
        <v>8377347</v>
      </c>
    </row>
    <row r="104" spans="1:11" ht="12.75">
      <c r="A104" s="208" t="s">
        <v>205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29091643</v>
      </c>
      <c r="K104" s="7">
        <v>34238349</v>
      </c>
    </row>
    <row r="105" spans="1:11" ht="12.75">
      <c r="A105" s="208" t="s">
        <v>206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56553005</v>
      </c>
      <c r="K105" s="7">
        <v>55140868</v>
      </c>
    </row>
    <row r="106" spans="1:11" ht="12.75">
      <c r="A106" s="208" t="s">
        <v>207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70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71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4862115</v>
      </c>
      <c r="K108" s="7">
        <v>8466983</v>
      </c>
    </row>
    <row r="109" spans="1:11" ht="12.75">
      <c r="A109" s="208" t="s">
        <v>72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6765724</v>
      </c>
      <c r="K109" s="7">
        <v>9295987</v>
      </c>
    </row>
    <row r="110" spans="1:11" ht="12.75">
      <c r="A110" s="208" t="s">
        <v>75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98655</v>
      </c>
      <c r="K110" s="7">
        <v>104698</v>
      </c>
    </row>
    <row r="111" spans="1:11" ht="12.75">
      <c r="A111" s="208" t="s">
        <v>73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74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653830</v>
      </c>
      <c r="K112" s="7">
        <v>8888468</v>
      </c>
    </row>
    <row r="113" spans="1:11" ht="12.75">
      <c r="A113" s="187" t="s">
        <v>1</v>
      </c>
      <c r="B113" s="188"/>
      <c r="C113" s="188"/>
      <c r="D113" s="188"/>
      <c r="E113" s="188"/>
      <c r="F113" s="188"/>
      <c r="G113" s="188"/>
      <c r="H113" s="189"/>
      <c r="I113" s="1">
        <v>106</v>
      </c>
      <c r="J113" s="7">
        <v>8232100</v>
      </c>
      <c r="K113" s="7">
        <v>7365040</v>
      </c>
    </row>
    <row r="114" spans="1:11" ht="12.75">
      <c r="A114" s="187" t="s">
        <v>19</v>
      </c>
      <c r="B114" s="188"/>
      <c r="C114" s="188"/>
      <c r="D114" s="188"/>
      <c r="E114" s="188"/>
      <c r="F114" s="188"/>
      <c r="G114" s="188"/>
      <c r="H114" s="189"/>
      <c r="I114" s="1">
        <v>107</v>
      </c>
      <c r="J114" s="53">
        <f>J69+J86+J90+J100+J113</f>
        <v>517284054</v>
      </c>
      <c r="K114" s="53">
        <f>K69+K86+K90+K100+K113</f>
        <v>540641094</v>
      </c>
    </row>
    <row r="115" spans="1:11" ht="12.75">
      <c r="A115" s="197" t="s">
        <v>37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>
        <v>94749530</v>
      </c>
      <c r="K115" s="8">
        <v>113837845</v>
      </c>
    </row>
    <row r="116" spans="1:11" ht="12.75">
      <c r="A116" s="200" t="s">
        <v>271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148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5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190" t="s">
        <v>6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 ht="12.75">
      <c r="A120" s="193" t="s">
        <v>272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6">
    <dataValidation allowBlank="1" sqref="A1:I65536 J5:J6 J116:J65536 J68 L1:IV65536 J1:K3 K5:K65536"/>
    <dataValidation type="whole" operator="greaterThanOrEqual" allowBlank="1" showInputMessage="1" showErrorMessage="1" errorTitle="Pogrešan unos" error="Mogu se unijeti samo cjelobrojne pozitivne vrijednosti." sqref="J7:J67 J72:J77 J79:J84 J86:J115 J70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42" right="0.15748031496062992" top="0.2755905511811024" bottom="0.15748031496062992" header="0.2755905511811024" footer="0.15748031496062992"/>
  <pageSetup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6" width="9.140625" style="52" customWidth="1"/>
    <col min="7" max="7" width="6.57421875" style="52" customWidth="1"/>
    <col min="8" max="8" width="0" style="52" hidden="1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5.75">
      <c r="A1" s="220" t="s">
        <v>126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>
      <c r="A2" s="232" t="s">
        <v>302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>
      <c r="A3" s="248" t="s">
        <v>300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7" t="s">
        <v>39</v>
      </c>
      <c r="B4" s="247"/>
      <c r="C4" s="247"/>
      <c r="D4" s="247"/>
      <c r="E4" s="247"/>
      <c r="F4" s="247"/>
      <c r="G4" s="247"/>
      <c r="H4" s="247"/>
      <c r="I4" s="58" t="s">
        <v>240</v>
      </c>
      <c r="J4" s="246" t="s">
        <v>278</v>
      </c>
      <c r="K4" s="246"/>
      <c r="L4" s="246" t="s">
        <v>279</v>
      </c>
      <c r="M4" s="246"/>
    </row>
    <row r="5" spans="1:13" ht="22.5" customHeight="1">
      <c r="A5" s="247"/>
      <c r="B5" s="247"/>
      <c r="C5" s="247"/>
      <c r="D5" s="247"/>
      <c r="E5" s="247"/>
      <c r="F5" s="247"/>
      <c r="G5" s="247"/>
      <c r="H5" s="247"/>
      <c r="I5" s="58"/>
      <c r="J5" s="60" t="s">
        <v>303</v>
      </c>
      <c r="K5" s="60" t="s">
        <v>304</v>
      </c>
      <c r="L5" s="60" t="s">
        <v>305</v>
      </c>
      <c r="M5" s="60" t="s">
        <v>306</v>
      </c>
    </row>
    <row r="6" spans="1:13" ht="10.5" customHeight="1">
      <c r="A6" s="246">
        <v>1</v>
      </c>
      <c r="B6" s="246"/>
      <c r="C6" s="246"/>
      <c r="D6" s="246"/>
      <c r="E6" s="246"/>
      <c r="F6" s="246"/>
      <c r="G6" s="246"/>
      <c r="H6" s="24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20</v>
      </c>
      <c r="B7" s="205"/>
      <c r="C7" s="205"/>
      <c r="D7" s="205"/>
      <c r="E7" s="205"/>
      <c r="F7" s="205"/>
      <c r="G7" s="205"/>
      <c r="H7" s="219"/>
      <c r="I7" s="3">
        <v>111</v>
      </c>
      <c r="J7" s="54">
        <f>SUM(J8:J9)</f>
        <v>111863592</v>
      </c>
      <c r="K7" s="54">
        <f>SUM(K8:K9)</f>
        <v>111863592</v>
      </c>
      <c r="L7" s="54">
        <f>SUM(L8:L9)</f>
        <v>135719349</v>
      </c>
      <c r="M7" s="54">
        <f>SUM(M8:M9)</f>
        <v>135719349</v>
      </c>
    </row>
    <row r="8" spans="1:13" ht="12.75">
      <c r="A8" s="187" t="s">
        <v>124</v>
      </c>
      <c r="B8" s="188"/>
      <c r="C8" s="188"/>
      <c r="D8" s="188"/>
      <c r="E8" s="188"/>
      <c r="F8" s="188"/>
      <c r="G8" s="188"/>
      <c r="H8" s="189"/>
      <c r="I8" s="1">
        <v>112</v>
      </c>
      <c r="J8" s="7">
        <v>111290573</v>
      </c>
      <c r="K8" s="7">
        <v>111290573</v>
      </c>
      <c r="L8" s="7">
        <v>134813299</v>
      </c>
      <c r="M8" s="7">
        <v>134813299</v>
      </c>
    </row>
    <row r="9" spans="1:13" ht="12.75">
      <c r="A9" s="187" t="s">
        <v>79</v>
      </c>
      <c r="B9" s="188"/>
      <c r="C9" s="188"/>
      <c r="D9" s="188"/>
      <c r="E9" s="188"/>
      <c r="F9" s="188"/>
      <c r="G9" s="188"/>
      <c r="H9" s="189"/>
      <c r="I9" s="1">
        <v>113</v>
      </c>
      <c r="J9" s="7">
        <v>573019</v>
      </c>
      <c r="K9" s="7">
        <v>573019</v>
      </c>
      <c r="L9" s="7">
        <v>906050</v>
      </c>
      <c r="M9" s="7">
        <v>906050</v>
      </c>
    </row>
    <row r="10" spans="1:13" ht="12.75">
      <c r="A10" s="187" t="s">
        <v>9</v>
      </c>
      <c r="B10" s="188"/>
      <c r="C10" s="188"/>
      <c r="D10" s="188"/>
      <c r="E10" s="188"/>
      <c r="F10" s="188"/>
      <c r="G10" s="188"/>
      <c r="H10" s="189"/>
      <c r="I10" s="1">
        <v>114</v>
      </c>
      <c r="J10" s="53">
        <f>J11+J12+J16+J20+J21+J22+J25+J26</f>
        <v>105663494</v>
      </c>
      <c r="K10" s="53">
        <f>K11+K12+K16+K20+K21+K22+K25+K26</f>
        <v>105663494</v>
      </c>
      <c r="L10" s="53">
        <f>L11+L12+L16+L20+L21+L22+L25+L26</f>
        <v>128139697</v>
      </c>
      <c r="M10" s="53">
        <f>M11+M12+M16+M20+M21+M22+M25+M26</f>
        <v>128139697</v>
      </c>
    </row>
    <row r="11" spans="1:13" ht="12.75">
      <c r="A11" s="187" t="s">
        <v>80</v>
      </c>
      <c r="B11" s="188"/>
      <c r="C11" s="188"/>
      <c r="D11" s="188"/>
      <c r="E11" s="188"/>
      <c r="F11" s="188"/>
      <c r="G11" s="188"/>
      <c r="H11" s="189"/>
      <c r="I11" s="1">
        <v>115</v>
      </c>
      <c r="J11" s="7">
        <v>-68702442</v>
      </c>
      <c r="K11" s="7">
        <v>-68702442</v>
      </c>
      <c r="L11" s="7">
        <v>-44829748</v>
      </c>
      <c r="M11" s="7">
        <v>-44829748</v>
      </c>
    </row>
    <row r="12" spans="1:13" ht="12.75">
      <c r="A12" s="187" t="s">
        <v>16</v>
      </c>
      <c r="B12" s="188"/>
      <c r="C12" s="188"/>
      <c r="D12" s="188"/>
      <c r="E12" s="188"/>
      <c r="F12" s="188"/>
      <c r="G12" s="188"/>
      <c r="H12" s="189"/>
      <c r="I12" s="1">
        <v>116</v>
      </c>
      <c r="J12" s="53">
        <f>SUM(J13:J15)</f>
        <v>140122176</v>
      </c>
      <c r="K12" s="53">
        <f>SUM(K13:K15)</f>
        <v>140122176</v>
      </c>
      <c r="L12" s="53">
        <f>SUM(L13:L15)</f>
        <v>137488009</v>
      </c>
      <c r="M12" s="53">
        <f>SUM(M13:M15)</f>
        <v>137488009</v>
      </c>
    </row>
    <row r="13" spans="1:13" ht="12.75">
      <c r="A13" s="208" t="s">
        <v>120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122222030</v>
      </c>
      <c r="K13" s="7">
        <v>122222030</v>
      </c>
      <c r="L13" s="7">
        <v>122053031</v>
      </c>
      <c r="M13" s="7">
        <v>122053031</v>
      </c>
    </row>
    <row r="14" spans="1:13" ht="12.75">
      <c r="A14" s="208" t="s">
        <v>121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11978963</v>
      </c>
      <c r="K14" s="7">
        <v>11978963</v>
      </c>
      <c r="L14" s="7">
        <v>8391807</v>
      </c>
      <c r="M14" s="7">
        <v>8391807</v>
      </c>
    </row>
    <row r="15" spans="1:13" ht="12.75">
      <c r="A15" s="208" t="s">
        <v>41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5921183</v>
      </c>
      <c r="K15" s="7">
        <v>5921183</v>
      </c>
      <c r="L15" s="7">
        <v>7043171</v>
      </c>
      <c r="M15" s="7">
        <v>7043171</v>
      </c>
    </row>
    <row r="16" spans="1:13" ht="12.75">
      <c r="A16" s="187" t="s">
        <v>17</v>
      </c>
      <c r="B16" s="188"/>
      <c r="C16" s="188"/>
      <c r="D16" s="188"/>
      <c r="E16" s="188"/>
      <c r="F16" s="188"/>
      <c r="G16" s="188"/>
      <c r="H16" s="189"/>
      <c r="I16" s="1">
        <v>120</v>
      </c>
      <c r="J16" s="53">
        <f>SUM(J17:J19)</f>
        <v>25113036</v>
      </c>
      <c r="K16" s="53">
        <f>SUM(K17:K19)</f>
        <v>25113036</v>
      </c>
      <c r="L16" s="53">
        <f>SUM(L17:L19)</f>
        <v>26298025</v>
      </c>
      <c r="M16" s="53">
        <f>SUM(M17:M19)</f>
        <v>26298025</v>
      </c>
    </row>
    <row r="17" spans="1:13" ht="12.75">
      <c r="A17" s="208" t="s">
        <v>42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13839047</v>
      </c>
      <c r="K17" s="7">
        <v>13839047</v>
      </c>
      <c r="L17" s="7">
        <v>14972744</v>
      </c>
      <c r="M17" s="7">
        <v>14972744</v>
      </c>
    </row>
    <row r="18" spans="1:13" ht="12.75">
      <c r="A18" s="208" t="s">
        <v>43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8496274</v>
      </c>
      <c r="K18" s="7">
        <v>8496274</v>
      </c>
      <c r="L18" s="7">
        <v>8831004</v>
      </c>
      <c r="M18" s="7">
        <v>8831004</v>
      </c>
    </row>
    <row r="19" spans="1:13" ht="12.75">
      <c r="A19" s="208" t="s">
        <v>44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2777715</v>
      </c>
      <c r="K19" s="7">
        <v>2777715</v>
      </c>
      <c r="L19" s="7">
        <v>2494277</v>
      </c>
      <c r="M19" s="7">
        <v>2494277</v>
      </c>
    </row>
    <row r="20" spans="1:13" ht="12.75">
      <c r="A20" s="187" t="s">
        <v>81</v>
      </c>
      <c r="B20" s="188"/>
      <c r="C20" s="188"/>
      <c r="D20" s="188"/>
      <c r="E20" s="188"/>
      <c r="F20" s="188"/>
      <c r="G20" s="188"/>
      <c r="H20" s="189"/>
      <c r="I20" s="1">
        <v>124</v>
      </c>
      <c r="J20" s="7">
        <v>2144595</v>
      </c>
      <c r="K20" s="7">
        <v>2144595</v>
      </c>
      <c r="L20" s="7">
        <v>3228906</v>
      </c>
      <c r="M20" s="7">
        <v>3228906</v>
      </c>
    </row>
    <row r="21" spans="1:13" ht="12.75">
      <c r="A21" s="187" t="s">
        <v>82</v>
      </c>
      <c r="B21" s="188"/>
      <c r="C21" s="188"/>
      <c r="D21" s="188"/>
      <c r="E21" s="188"/>
      <c r="F21" s="188"/>
      <c r="G21" s="188"/>
      <c r="H21" s="189"/>
      <c r="I21" s="1">
        <v>125</v>
      </c>
      <c r="J21" s="7">
        <v>6401638</v>
      </c>
      <c r="K21" s="7">
        <v>6401638</v>
      </c>
      <c r="L21" s="7">
        <v>5567124</v>
      </c>
      <c r="M21" s="7">
        <v>5567124</v>
      </c>
    </row>
    <row r="22" spans="1:13" ht="12.75">
      <c r="A22" s="187" t="s">
        <v>18</v>
      </c>
      <c r="B22" s="188"/>
      <c r="C22" s="188"/>
      <c r="D22" s="188"/>
      <c r="E22" s="188"/>
      <c r="F22" s="188"/>
      <c r="G22" s="188"/>
      <c r="H22" s="18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111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112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87" t="s">
        <v>83</v>
      </c>
      <c r="B25" s="188"/>
      <c r="C25" s="188"/>
      <c r="D25" s="188"/>
      <c r="E25" s="188"/>
      <c r="F25" s="188"/>
      <c r="G25" s="188"/>
      <c r="H25" s="189"/>
      <c r="I25" s="1">
        <v>129</v>
      </c>
      <c r="J25" s="7"/>
      <c r="K25" s="7"/>
      <c r="L25" s="7"/>
      <c r="M25" s="7"/>
    </row>
    <row r="26" spans="1:13" ht="12.75">
      <c r="A26" s="187" t="s">
        <v>35</v>
      </c>
      <c r="B26" s="188"/>
      <c r="C26" s="188"/>
      <c r="D26" s="188"/>
      <c r="E26" s="188"/>
      <c r="F26" s="188"/>
      <c r="G26" s="188"/>
      <c r="H26" s="189"/>
      <c r="I26" s="1">
        <v>130</v>
      </c>
      <c r="J26" s="7">
        <v>584491</v>
      </c>
      <c r="K26" s="7">
        <v>584491</v>
      </c>
      <c r="L26" s="7">
        <v>387381</v>
      </c>
      <c r="M26" s="7">
        <v>387381</v>
      </c>
    </row>
    <row r="27" spans="1:13" ht="12.75">
      <c r="A27" s="187" t="s">
        <v>175</v>
      </c>
      <c r="B27" s="188"/>
      <c r="C27" s="188"/>
      <c r="D27" s="188"/>
      <c r="E27" s="188"/>
      <c r="F27" s="188"/>
      <c r="G27" s="188"/>
      <c r="H27" s="189"/>
      <c r="I27" s="1">
        <v>131</v>
      </c>
      <c r="J27" s="53">
        <f>SUM(J28:J32)</f>
        <v>3104892</v>
      </c>
      <c r="K27" s="53">
        <f>SUM(K28:K32)</f>
        <v>3104892</v>
      </c>
      <c r="L27" s="53">
        <f>SUM(L28:L32)</f>
        <v>1520620</v>
      </c>
      <c r="M27" s="53">
        <f>SUM(M28:M32)</f>
        <v>1520620</v>
      </c>
    </row>
    <row r="28" spans="1:13" ht="12.75">
      <c r="A28" s="187" t="s">
        <v>307</v>
      </c>
      <c r="B28" s="188"/>
      <c r="C28" s="188"/>
      <c r="D28" s="188"/>
      <c r="E28" s="188"/>
      <c r="F28" s="188"/>
      <c r="G28" s="188"/>
      <c r="H28" s="189"/>
      <c r="I28" s="1">
        <v>132</v>
      </c>
      <c r="J28" s="7">
        <v>2468</v>
      </c>
      <c r="K28" s="7">
        <v>2468</v>
      </c>
      <c r="L28" s="7">
        <v>12070</v>
      </c>
      <c r="M28" s="7">
        <v>12070</v>
      </c>
    </row>
    <row r="29" spans="1:13" ht="12.75">
      <c r="A29" s="187" t="s">
        <v>308</v>
      </c>
      <c r="B29" s="188"/>
      <c r="C29" s="188"/>
      <c r="D29" s="188"/>
      <c r="E29" s="188"/>
      <c r="F29" s="188"/>
      <c r="G29" s="188"/>
      <c r="H29" s="189"/>
      <c r="I29" s="1">
        <v>133</v>
      </c>
      <c r="J29" s="7">
        <v>3102424</v>
      </c>
      <c r="K29" s="7">
        <v>3102424</v>
      </c>
      <c r="L29" s="7">
        <v>1508550</v>
      </c>
      <c r="M29" s="7">
        <v>1508550</v>
      </c>
    </row>
    <row r="30" spans="1:13" ht="12.75">
      <c r="A30" s="187" t="s">
        <v>113</v>
      </c>
      <c r="B30" s="188"/>
      <c r="C30" s="188"/>
      <c r="D30" s="188"/>
      <c r="E30" s="188"/>
      <c r="F30" s="188"/>
      <c r="G30" s="188"/>
      <c r="H30" s="189"/>
      <c r="I30" s="1">
        <v>134</v>
      </c>
      <c r="J30" s="7"/>
      <c r="K30" s="7"/>
      <c r="L30" s="7"/>
      <c r="M30" s="7"/>
    </row>
    <row r="31" spans="1:13" ht="12.75">
      <c r="A31" s="187" t="s">
        <v>185</v>
      </c>
      <c r="B31" s="188"/>
      <c r="C31" s="188"/>
      <c r="D31" s="188"/>
      <c r="E31" s="188"/>
      <c r="F31" s="188"/>
      <c r="G31" s="188"/>
      <c r="H31" s="189"/>
      <c r="I31" s="1">
        <v>135</v>
      </c>
      <c r="J31" s="7"/>
      <c r="K31" s="7"/>
      <c r="L31" s="7"/>
      <c r="M31" s="7"/>
    </row>
    <row r="32" spans="1:13" ht="12.75">
      <c r="A32" s="187" t="s">
        <v>114</v>
      </c>
      <c r="B32" s="188"/>
      <c r="C32" s="188"/>
      <c r="D32" s="188"/>
      <c r="E32" s="188"/>
      <c r="F32" s="188"/>
      <c r="G32" s="188"/>
      <c r="H32" s="189"/>
      <c r="I32" s="1">
        <v>136</v>
      </c>
      <c r="J32" s="7"/>
      <c r="K32" s="7"/>
      <c r="L32" s="7"/>
      <c r="M32" s="7"/>
    </row>
    <row r="33" spans="1:13" ht="12.75">
      <c r="A33" s="187" t="s">
        <v>176</v>
      </c>
      <c r="B33" s="188"/>
      <c r="C33" s="188"/>
      <c r="D33" s="188"/>
      <c r="E33" s="188"/>
      <c r="F33" s="188"/>
      <c r="G33" s="188"/>
      <c r="H33" s="189"/>
      <c r="I33" s="1">
        <v>137</v>
      </c>
      <c r="J33" s="53">
        <f>SUM(J34:J37)</f>
        <v>2493681</v>
      </c>
      <c r="K33" s="53">
        <f>SUM(K34:K37)</f>
        <v>2493681</v>
      </c>
      <c r="L33" s="53">
        <f>SUM(L34:L37)</f>
        <v>1594095</v>
      </c>
      <c r="M33" s="53">
        <f>SUM(M34:M37)</f>
        <v>1594095</v>
      </c>
    </row>
    <row r="34" spans="1:13" ht="12.75">
      <c r="A34" s="187" t="s">
        <v>46</v>
      </c>
      <c r="B34" s="188"/>
      <c r="C34" s="188"/>
      <c r="D34" s="188"/>
      <c r="E34" s="188"/>
      <c r="F34" s="188"/>
      <c r="G34" s="188"/>
      <c r="H34" s="189"/>
      <c r="I34" s="1">
        <v>138</v>
      </c>
      <c r="J34" s="7">
        <v>285197</v>
      </c>
      <c r="K34" s="7">
        <v>285197</v>
      </c>
      <c r="L34" s="7"/>
      <c r="M34" s="7"/>
    </row>
    <row r="35" spans="1:13" ht="12.75">
      <c r="A35" s="187" t="s">
        <v>45</v>
      </c>
      <c r="B35" s="188"/>
      <c r="C35" s="188"/>
      <c r="D35" s="188"/>
      <c r="E35" s="188"/>
      <c r="F35" s="188"/>
      <c r="G35" s="188"/>
      <c r="H35" s="189"/>
      <c r="I35" s="1">
        <v>139</v>
      </c>
      <c r="J35" s="7">
        <v>2208484</v>
      </c>
      <c r="K35" s="7">
        <v>2208484</v>
      </c>
      <c r="L35" s="7">
        <v>1594095</v>
      </c>
      <c r="M35" s="7">
        <v>1594095</v>
      </c>
    </row>
    <row r="36" spans="1:13" ht="12.75">
      <c r="A36" s="187" t="s">
        <v>186</v>
      </c>
      <c r="B36" s="188"/>
      <c r="C36" s="188"/>
      <c r="D36" s="188"/>
      <c r="E36" s="188"/>
      <c r="F36" s="188"/>
      <c r="G36" s="188"/>
      <c r="H36" s="189"/>
      <c r="I36" s="1">
        <v>140</v>
      </c>
      <c r="J36" s="7"/>
      <c r="K36" s="7"/>
      <c r="L36" s="7"/>
      <c r="M36" s="7"/>
    </row>
    <row r="37" spans="1:13" ht="12.75">
      <c r="A37" s="187" t="s">
        <v>47</v>
      </c>
      <c r="B37" s="188"/>
      <c r="C37" s="188"/>
      <c r="D37" s="188"/>
      <c r="E37" s="188"/>
      <c r="F37" s="188"/>
      <c r="G37" s="188"/>
      <c r="H37" s="189"/>
      <c r="I37" s="1">
        <v>141</v>
      </c>
      <c r="J37" s="7"/>
      <c r="K37" s="7"/>
      <c r="L37" s="7"/>
      <c r="M37" s="7"/>
    </row>
    <row r="38" spans="1:13" ht="12.75">
      <c r="A38" s="187" t="s">
        <v>157</v>
      </c>
      <c r="B38" s="188"/>
      <c r="C38" s="188"/>
      <c r="D38" s="188"/>
      <c r="E38" s="188"/>
      <c r="F38" s="188"/>
      <c r="G38" s="188"/>
      <c r="H38" s="189"/>
      <c r="I38" s="1">
        <v>142</v>
      </c>
      <c r="J38" s="7"/>
      <c r="K38" s="7"/>
      <c r="L38" s="7"/>
      <c r="M38" s="7"/>
    </row>
    <row r="39" spans="1:13" ht="12.75">
      <c r="A39" s="187" t="s">
        <v>158</v>
      </c>
      <c r="B39" s="188"/>
      <c r="C39" s="188"/>
      <c r="D39" s="188"/>
      <c r="E39" s="188"/>
      <c r="F39" s="188"/>
      <c r="G39" s="188"/>
      <c r="H39" s="189"/>
      <c r="I39" s="1">
        <v>143</v>
      </c>
      <c r="J39" s="7"/>
      <c r="K39" s="7"/>
      <c r="L39" s="7"/>
      <c r="M39" s="7"/>
    </row>
    <row r="40" spans="1:13" ht="12.75">
      <c r="A40" s="187" t="s">
        <v>187</v>
      </c>
      <c r="B40" s="188"/>
      <c r="C40" s="188"/>
      <c r="D40" s="188"/>
      <c r="E40" s="188"/>
      <c r="F40" s="188"/>
      <c r="G40" s="188"/>
      <c r="H40" s="189"/>
      <c r="I40" s="1">
        <v>144</v>
      </c>
      <c r="J40" s="7"/>
      <c r="K40" s="7"/>
      <c r="L40" s="7"/>
      <c r="M40" s="7"/>
    </row>
    <row r="41" spans="1:13" ht="12.75">
      <c r="A41" s="187" t="s">
        <v>188</v>
      </c>
      <c r="B41" s="188"/>
      <c r="C41" s="188"/>
      <c r="D41" s="188"/>
      <c r="E41" s="188"/>
      <c r="F41" s="188"/>
      <c r="G41" s="188"/>
      <c r="H41" s="189"/>
      <c r="I41" s="1">
        <v>145</v>
      </c>
      <c r="J41" s="7"/>
      <c r="K41" s="7"/>
      <c r="L41" s="7"/>
      <c r="M41" s="7"/>
    </row>
    <row r="42" spans="1:13" ht="12.75">
      <c r="A42" s="187" t="s">
        <v>177</v>
      </c>
      <c r="B42" s="188"/>
      <c r="C42" s="188"/>
      <c r="D42" s="188"/>
      <c r="E42" s="188"/>
      <c r="F42" s="188"/>
      <c r="G42" s="188"/>
      <c r="H42" s="189"/>
      <c r="I42" s="1">
        <v>146</v>
      </c>
      <c r="J42" s="53">
        <f>J7+J27+J38+J40</f>
        <v>114968484</v>
      </c>
      <c r="K42" s="53">
        <f>K7+K27+K38+K40</f>
        <v>114968484</v>
      </c>
      <c r="L42" s="53">
        <f>L7+L27+L38+L40</f>
        <v>137239969</v>
      </c>
      <c r="M42" s="53">
        <f>M7+M27+M38+M40</f>
        <v>137239969</v>
      </c>
    </row>
    <row r="43" spans="1:13" ht="12.75">
      <c r="A43" s="187" t="s">
        <v>178</v>
      </c>
      <c r="B43" s="188"/>
      <c r="C43" s="188"/>
      <c r="D43" s="188"/>
      <c r="E43" s="188"/>
      <c r="F43" s="188"/>
      <c r="G43" s="188"/>
      <c r="H43" s="189"/>
      <c r="I43" s="1">
        <v>147</v>
      </c>
      <c r="J43" s="53">
        <f>J10+J33+J39+J41</f>
        <v>108157175</v>
      </c>
      <c r="K43" s="53">
        <f>K10+K33+K39+K41</f>
        <v>108157175</v>
      </c>
      <c r="L43" s="53">
        <f>L10+L33+L39+L41</f>
        <v>129733792</v>
      </c>
      <c r="M43" s="53">
        <f>M10+M33+M39+M41</f>
        <v>129733792</v>
      </c>
    </row>
    <row r="44" spans="1:13" ht="12.75">
      <c r="A44" s="187" t="s">
        <v>197</v>
      </c>
      <c r="B44" s="188"/>
      <c r="C44" s="188"/>
      <c r="D44" s="188"/>
      <c r="E44" s="188"/>
      <c r="F44" s="188"/>
      <c r="G44" s="188"/>
      <c r="H44" s="189"/>
      <c r="I44" s="1">
        <v>148</v>
      </c>
      <c r="J44" s="53">
        <f>J42-J43</f>
        <v>6811309</v>
      </c>
      <c r="K44" s="53">
        <f>K42-K43</f>
        <v>6811309</v>
      </c>
      <c r="L44" s="53">
        <f>L42-L43</f>
        <v>7506177</v>
      </c>
      <c r="M44" s="53">
        <f>M42-M43</f>
        <v>7506177</v>
      </c>
    </row>
    <row r="45" spans="1:13" ht="12.75">
      <c r="A45" s="211" t="s">
        <v>180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3">
        <f>IF(J42&gt;J43,J42-J43,0)</f>
        <v>6811309</v>
      </c>
      <c r="K45" s="53">
        <f>IF(K42&gt;K43,K42-K43,0)</f>
        <v>6811309</v>
      </c>
      <c r="L45" s="53">
        <f>IF(L42&gt;L43,L42-L43,0)</f>
        <v>7506177</v>
      </c>
      <c r="M45" s="53">
        <f>IF(M42&gt;M43,M42-M43,0)</f>
        <v>7506177</v>
      </c>
    </row>
    <row r="46" spans="1:13" ht="12.75">
      <c r="A46" s="211" t="s">
        <v>181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87" t="s">
        <v>179</v>
      </c>
      <c r="B47" s="188"/>
      <c r="C47" s="188"/>
      <c r="D47" s="188"/>
      <c r="E47" s="188"/>
      <c r="F47" s="188"/>
      <c r="G47" s="188"/>
      <c r="H47" s="189"/>
      <c r="I47" s="1">
        <v>151</v>
      </c>
      <c r="J47" s="7">
        <v>1362262</v>
      </c>
      <c r="K47" s="7">
        <v>1362262</v>
      </c>
      <c r="L47" s="7">
        <v>1501236</v>
      </c>
      <c r="M47" s="7">
        <v>1501236</v>
      </c>
    </row>
    <row r="48" spans="1:13" ht="12.75">
      <c r="A48" s="187" t="s">
        <v>198</v>
      </c>
      <c r="B48" s="188"/>
      <c r="C48" s="188"/>
      <c r="D48" s="188"/>
      <c r="E48" s="188"/>
      <c r="F48" s="188"/>
      <c r="G48" s="188"/>
      <c r="H48" s="189"/>
      <c r="I48" s="1">
        <v>152</v>
      </c>
      <c r="J48" s="53">
        <f>J44-J47</f>
        <v>5449047</v>
      </c>
      <c r="K48" s="53">
        <f>K44-K47</f>
        <v>5449047</v>
      </c>
      <c r="L48" s="53">
        <f>L44-L47</f>
        <v>6004941</v>
      </c>
      <c r="M48" s="53">
        <f>M44-M47</f>
        <v>6004941</v>
      </c>
    </row>
    <row r="49" spans="1:13" ht="12.75">
      <c r="A49" s="211" t="s">
        <v>154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3">
        <f>IF(J48&gt;0,J48,0)</f>
        <v>5449047</v>
      </c>
      <c r="K49" s="53">
        <f>IF(K48&gt;0,K48,0)</f>
        <v>5449047</v>
      </c>
      <c r="L49" s="53">
        <f>IF(L48&gt;0,L48,0)</f>
        <v>6004941</v>
      </c>
      <c r="M49" s="53">
        <f>IF(M48&gt;0,M48,0)</f>
        <v>6004941</v>
      </c>
    </row>
    <row r="50" spans="1:13" ht="12.75">
      <c r="A50" s="243" t="s">
        <v>182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0" t="s">
        <v>273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149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40" t="s">
        <v>195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196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00" t="s">
        <v>151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166</v>
      </c>
      <c r="B56" s="205"/>
      <c r="C56" s="205"/>
      <c r="D56" s="205"/>
      <c r="E56" s="205"/>
      <c r="F56" s="205"/>
      <c r="G56" s="205"/>
      <c r="H56" s="219"/>
      <c r="I56" s="9">
        <v>157</v>
      </c>
      <c r="J56" s="6">
        <f>J48</f>
        <v>5449047</v>
      </c>
      <c r="K56" s="6">
        <f>K48</f>
        <v>5449047</v>
      </c>
      <c r="L56" s="6">
        <v>6004941</v>
      </c>
      <c r="M56" s="6">
        <v>6004941</v>
      </c>
    </row>
    <row r="57" spans="1:13" ht="12.75">
      <c r="A57" s="187" t="s">
        <v>183</v>
      </c>
      <c r="B57" s="188"/>
      <c r="C57" s="188"/>
      <c r="D57" s="188"/>
      <c r="E57" s="188"/>
      <c r="F57" s="188"/>
      <c r="G57" s="188"/>
      <c r="H57" s="18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87" t="s">
        <v>189</v>
      </c>
      <c r="B58" s="188"/>
      <c r="C58" s="188"/>
      <c r="D58" s="188"/>
      <c r="E58" s="188"/>
      <c r="F58" s="188"/>
      <c r="G58" s="188"/>
      <c r="H58" s="189"/>
      <c r="I58" s="1">
        <v>159</v>
      </c>
      <c r="J58" s="7"/>
      <c r="K58" s="7"/>
      <c r="L58" s="7"/>
      <c r="M58" s="7"/>
    </row>
    <row r="59" spans="1:13" ht="12.75">
      <c r="A59" s="187" t="s">
        <v>190</v>
      </c>
      <c r="B59" s="188"/>
      <c r="C59" s="188"/>
      <c r="D59" s="188"/>
      <c r="E59" s="188"/>
      <c r="F59" s="188"/>
      <c r="G59" s="188"/>
      <c r="H59" s="189"/>
      <c r="I59" s="1">
        <v>160</v>
      </c>
      <c r="J59" s="7"/>
      <c r="K59" s="7"/>
      <c r="L59" s="7"/>
      <c r="M59" s="7"/>
    </row>
    <row r="60" spans="1:13" ht="12.75">
      <c r="A60" s="187" t="s">
        <v>30</v>
      </c>
      <c r="B60" s="188"/>
      <c r="C60" s="188"/>
      <c r="D60" s="188"/>
      <c r="E60" s="188"/>
      <c r="F60" s="188"/>
      <c r="G60" s="188"/>
      <c r="H60" s="189"/>
      <c r="I60" s="1">
        <v>161</v>
      </c>
      <c r="J60" s="7"/>
      <c r="K60" s="7"/>
      <c r="L60" s="7"/>
      <c r="M60" s="7"/>
    </row>
    <row r="61" spans="1:13" ht="12.75">
      <c r="A61" s="187" t="s">
        <v>191</v>
      </c>
      <c r="B61" s="188"/>
      <c r="C61" s="188"/>
      <c r="D61" s="188"/>
      <c r="E61" s="188"/>
      <c r="F61" s="188"/>
      <c r="G61" s="188"/>
      <c r="H61" s="189"/>
      <c r="I61" s="1">
        <v>162</v>
      </c>
      <c r="J61" s="7"/>
      <c r="K61" s="7"/>
      <c r="L61" s="7"/>
      <c r="M61" s="7"/>
    </row>
    <row r="62" spans="1:13" ht="12.75">
      <c r="A62" s="187" t="s">
        <v>192</v>
      </c>
      <c r="B62" s="188"/>
      <c r="C62" s="188"/>
      <c r="D62" s="188"/>
      <c r="E62" s="188"/>
      <c r="F62" s="188"/>
      <c r="G62" s="188"/>
      <c r="H62" s="189"/>
      <c r="I62" s="1">
        <v>163</v>
      </c>
      <c r="J62" s="7"/>
      <c r="K62" s="7"/>
      <c r="L62" s="7"/>
      <c r="M62" s="7"/>
    </row>
    <row r="63" spans="1:13" ht="12.75">
      <c r="A63" s="187" t="s">
        <v>193</v>
      </c>
      <c r="B63" s="188"/>
      <c r="C63" s="188"/>
      <c r="D63" s="188"/>
      <c r="E63" s="188"/>
      <c r="F63" s="188"/>
      <c r="G63" s="188"/>
      <c r="H63" s="189"/>
      <c r="I63" s="1">
        <v>164</v>
      </c>
      <c r="J63" s="7"/>
      <c r="K63" s="7"/>
      <c r="L63" s="7"/>
      <c r="M63" s="7"/>
    </row>
    <row r="64" spans="1:13" ht="12.75">
      <c r="A64" s="187" t="s">
        <v>194</v>
      </c>
      <c r="B64" s="188"/>
      <c r="C64" s="188"/>
      <c r="D64" s="188"/>
      <c r="E64" s="188"/>
      <c r="F64" s="188"/>
      <c r="G64" s="188"/>
      <c r="H64" s="189"/>
      <c r="I64" s="1">
        <v>165</v>
      </c>
      <c r="J64" s="7"/>
      <c r="K64" s="7"/>
      <c r="L64" s="7"/>
      <c r="M64" s="7"/>
    </row>
    <row r="65" spans="1:13" ht="12.75">
      <c r="A65" s="187" t="s">
        <v>184</v>
      </c>
      <c r="B65" s="188"/>
      <c r="C65" s="188"/>
      <c r="D65" s="188"/>
      <c r="E65" s="188"/>
      <c r="F65" s="188"/>
      <c r="G65" s="188"/>
      <c r="H65" s="189"/>
      <c r="I65" s="1">
        <v>166</v>
      </c>
      <c r="J65" s="7"/>
      <c r="K65" s="7"/>
      <c r="L65" s="7"/>
      <c r="M65" s="7"/>
    </row>
    <row r="66" spans="1:13" ht="12.75">
      <c r="A66" s="187" t="s">
        <v>155</v>
      </c>
      <c r="B66" s="188"/>
      <c r="C66" s="188"/>
      <c r="D66" s="188"/>
      <c r="E66" s="188"/>
      <c r="F66" s="188"/>
      <c r="G66" s="188"/>
      <c r="H66" s="18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87" t="s">
        <v>156</v>
      </c>
      <c r="B67" s="188"/>
      <c r="C67" s="188"/>
      <c r="D67" s="188"/>
      <c r="E67" s="188"/>
      <c r="F67" s="188"/>
      <c r="G67" s="188"/>
      <c r="H67" s="189"/>
      <c r="I67" s="1">
        <v>168</v>
      </c>
      <c r="J67" s="61">
        <f>J56+J66</f>
        <v>5449047</v>
      </c>
      <c r="K67" s="61">
        <f>K56+K66</f>
        <v>5449047</v>
      </c>
      <c r="L67" s="61">
        <f>L56+L66</f>
        <v>6004941</v>
      </c>
      <c r="M67" s="61">
        <f>M56+M66</f>
        <v>6004941</v>
      </c>
    </row>
    <row r="68" spans="1:13" ht="12.75" customHeight="1">
      <c r="A68" s="236" t="s">
        <v>274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150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40" t="s">
        <v>195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33" t="s">
        <v>196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N1:IV65536 A4:I65536 J4:M4 J68:K65536 J6:K6 J51:K55 L6:M65536"/>
    <dataValidation type="whole" operator="greaterThanOrEqual" allowBlank="1" showInputMessage="1" showErrorMessage="1" errorTitle="Pogrešan unos" error="Mogu se unijeti samo cjelobrojne pozitivne vrijednosti." sqref="J42:K46 J7:K10 J12:K22 J48:K50 J27:K27 J23:J26 J33:K33 J28:J32 J34:J41 K34:K35 K28:K29 K2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:K47 J56:K57 J66:K67 J58:J65">
      <formula1>999999999999</formula1>
    </dataValidation>
  </dataValidations>
  <printOptions/>
  <pageMargins left="0.29" right="0.15748031496062992" top="0.22" bottom="0.17" header="0.18" footer="0.1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9" sqref="A9:H9"/>
    </sheetView>
  </sheetViews>
  <sheetFormatPr defaultColWidth="9.140625" defaultRowHeight="12.75"/>
  <cols>
    <col min="1" max="7" width="9.140625" style="52" customWidth="1"/>
    <col min="8" max="8" width="3.7109375" style="52" customWidth="1"/>
    <col min="9" max="9" width="6.421875" style="52" customWidth="1"/>
    <col min="10" max="10" width="11.8515625" style="52" customWidth="1"/>
    <col min="11" max="11" width="12.421875" style="52" customWidth="1"/>
    <col min="12" max="16384" width="9.140625" style="52" customWidth="1"/>
  </cols>
  <sheetData>
    <row r="1" spans="1:11" ht="12.75" customHeight="1">
      <c r="A1" s="257" t="s">
        <v>159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302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6" t="s">
        <v>300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34.5">
      <c r="A4" s="259" t="s">
        <v>39</v>
      </c>
      <c r="B4" s="259"/>
      <c r="C4" s="259"/>
      <c r="D4" s="259"/>
      <c r="E4" s="259"/>
      <c r="F4" s="259"/>
      <c r="G4" s="259"/>
      <c r="H4" s="259"/>
      <c r="I4" s="66" t="s">
        <v>240</v>
      </c>
      <c r="J4" s="67" t="s">
        <v>312</v>
      </c>
      <c r="K4" s="67" t="s">
        <v>313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70">
        <v>2</v>
      </c>
      <c r="J5" s="71" t="s">
        <v>244</v>
      </c>
      <c r="K5" s="71" t="s">
        <v>245</v>
      </c>
    </row>
    <row r="6" spans="1:11" ht="12.75">
      <c r="A6" s="200" t="s">
        <v>127</v>
      </c>
      <c r="B6" s="201"/>
      <c r="C6" s="201"/>
      <c r="D6" s="201"/>
      <c r="E6" s="201"/>
      <c r="F6" s="201"/>
      <c r="G6" s="201"/>
      <c r="H6" s="201"/>
      <c r="I6" s="249"/>
      <c r="J6" s="249"/>
      <c r="K6" s="250"/>
    </row>
    <row r="7" spans="1:11" ht="12.75">
      <c r="A7" s="208" t="s">
        <v>161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f>46838862+17333+62943748+28688163</f>
        <v>138488106</v>
      </c>
      <c r="K7" s="7">
        <f>77861735+1192535+114365646+13554866</f>
        <v>206974782</v>
      </c>
    </row>
    <row r="8" spans="1:11" ht="12.75">
      <c r="A8" s="208" t="s">
        <v>93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94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>
        <v>205539</v>
      </c>
    </row>
    <row r="10" spans="1:11" ht="12.75">
      <c r="A10" s="208" t="s">
        <v>95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19039659</v>
      </c>
      <c r="K10" s="7">
        <v>18825552</v>
      </c>
    </row>
    <row r="11" spans="1:11" ht="12.75">
      <c r="A11" s="208" t="s">
        <v>96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558511</v>
      </c>
      <c r="K11" s="7">
        <f>631870-205539</f>
        <v>426331</v>
      </c>
    </row>
    <row r="12" spans="1:11" ht="12.75">
      <c r="A12" s="187" t="s">
        <v>160</v>
      </c>
      <c r="B12" s="188"/>
      <c r="C12" s="188"/>
      <c r="D12" s="188"/>
      <c r="E12" s="188"/>
      <c r="F12" s="188"/>
      <c r="G12" s="188"/>
      <c r="H12" s="188"/>
      <c r="I12" s="1">
        <v>6</v>
      </c>
      <c r="J12" s="64">
        <f>SUM(J7:J11)</f>
        <v>158086276</v>
      </c>
      <c r="K12" s="53">
        <f>SUM(K7:K11)</f>
        <v>226432204</v>
      </c>
    </row>
    <row r="13" spans="1:11" ht="12.75">
      <c r="A13" s="208" t="s">
        <v>97</v>
      </c>
      <c r="B13" s="209"/>
      <c r="C13" s="209"/>
      <c r="D13" s="209"/>
      <c r="E13" s="209"/>
      <c r="F13" s="209"/>
      <c r="G13" s="209"/>
      <c r="H13" s="209"/>
      <c r="I13" s="1">
        <v>7</v>
      </c>
      <c r="J13" s="5">
        <f>137107985+674384</f>
        <v>137782369</v>
      </c>
      <c r="K13" s="7">
        <f>144680211+583776</f>
        <v>145263987</v>
      </c>
    </row>
    <row r="14" spans="1:11" ht="12.75">
      <c r="A14" s="208" t="s">
        <v>98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18024329</v>
      </c>
      <c r="K14" s="7">
        <v>19857977</v>
      </c>
    </row>
    <row r="15" spans="1:11" ht="12.75">
      <c r="A15" s="208" t="s">
        <v>99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243233</v>
      </c>
      <c r="K15" s="7">
        <v>726344</v>
      </c>
    </row>
    <row r="16" spans="1:11" ht="12.75">
      <c r="A16" s="208" t="s">
        <v>100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95686</v>
      </c>
      <c r="K16" s="7">
        <v>560738</v>
      </c>
    </row>
    <row r="17" spans="1:11" ht="12.75">
      <c r="A17" s="208" t="s">
        <v>101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f>280650+19106668</f>
        <v>19387318</v>
      </c>
      <c r="K17" s="7">
        <f>841950+17602212</f>
        <v>18444162</v>
      </c>
    </row>
    <row r="18" spans="1:11" ht="12.75">
      <c r="A18" s="208" t="s">
        <v>102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>
        <f>1662076-243233</f>
        <v>1418843</v>
      </c>
      <c r="K18" s="7">
        <f>1994967-726344</f>
        <v>1268623</v>
      </c>
    </row>
    <row r="19" spans="1:11" ht="12.75">
      <c r="A19" s="187" t="s">
        <v>32</v>
      </c>
      <c r="B19" s="188"/>
      <c r="C19" s="188"/>
      <c r="D19" s="188"/>
      <c r="E19" s="188"/>
      <c r="F19" s="188"/>
      <c r="G19" s="188"/>
      <c r="H19" s="188"/>
      <c r="I19" s="1">
        <v>13</v>
      </c>
      <c r="J19" s="64">
        <f>SUM(J13:J18)</f>
        <v>176951778</v>
      </c>
      <c r="K19" s="53">
        <f>SUM(K13:K18)</f>
        <v>186121831</v>
      </c>
    </row>
    <row r="20" spans="1:11" ht="12.75">
      <c r="A20" s="187" t="s">
        <v>84</v>
      </c>
      <c r="B20" s="253"/>
      <c r="C20" s="253"/>
      <c r="D20" s="253"/>
      <c r="E20" s="253"/>
      <c r="F20" s="253"/>
      <c r="G20" s="253"/>
      <c r="H20" s="254"/>
      <c r="I20" s="1">
        <v>14</v>
      </c>
      <c r="J20" s="64">
        <f>IF(J12&gt;J19,J12-J19,0)</f>
        <v>0</v>
      </c>
      <c r="K20" s="53">
        <f>IF(K12&gt;K19,K12-K19,0)</f>
        <v>40310373</v>
      </c>
    </row>
    <row r="21" spans="1:11" ht="12.75">
      <c r="A21" s="214" t="s">
        <v>85</v>
      </c>
      <c r="B21" s="251"/>
      <c r="C21" s="251"/>
      <c r="D21" s="251"/>
      <c r="E21" s="251"/>
      <c r="F21" s="251"/>
      <c r="G21" s="251"/>
      <c r="H21" s="252"/>
      <c r="I21" s="1">
        <v>15</v>
      </c>
      <c r="J21" s="64">
        <f>IF(J19&gt;J12,J19-J12,0)</f>
        <v>18865502</v>
      </c>
      <c r="K21" s="53">
        <f>IF(K19&gt;K12,K19-K12,0)</f>
        <v>0</v>
      </c>
    </row>
    <row r="22" spans="1:11" ht="12.75">
      <c r="A22" s="200" t="s">
        <v>128</v>
      </c>
      <c r="B22" s="201"/>
      <c r="C22" s="201"/>
      <c r="D22" s="201"/>
      <c r="E22" s="201"/>
      <c r="F22" s="201"/>
      <c r="G22" s="201"/>
      <c r="H22" s="201"/>
      <c r="I22" s="249"/>
      <c r="J22" s="249"/>
      <c r="K22" s="250"/>
    </row>
    <row r="23" spans="1:11" ht="12.75">
      <c r="A23" s="208" t="s">
        <v>133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108830</v>
      </c>
      <c r="K23" s="7"/>
    </row>
    <row r="24" spans="1:11" ht="12.75">
      <c r="A24" s="208" t="s">
        <v>134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280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>
        <v>16325</v>
      </c>
    </row>
    <row r="26" spans="1:11" ht="12.75">
      <c r="A26" s="208" t="s">
        <v>281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878580</v>
      </c>
      <c r="K26" s="7">
        <v>378580</v>
      </c>
    </row>
    <row r="27" spans="1:11" ht="12.75">
      <c r="A27" s="208" t="s">
        <v>135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87" t="s">
        <v>90</v>
      </c>
      <c r="B28" s="188"/>
      <c r="C28" s="188"/>
      <c r="D28" s="188"/>
      <c r="E28" s="188"/>
      <c r="F28" s="188"/>
      <c r="G28" s="188"/>
      <c r="H28" s="188"/>
      <c r="I28" s="1">
        <v>21</v>
      </c>
      <c r="J28" s="64">
        <f>SUM(J23:J27)</f>
        <v>987410</v>
      </c>
      <c r="K28" s="53">
        <f>SUM(K23:K27)</f>
        <v>394905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f>12448405+1001179</f>
        <v>13449584</v>
      </c>
      <c r="K29" s="7">
        <v>5634590</v>
      </c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87" t="s">
        <v>33</v>
      </c>
      <c r="B32" s="188"/>
      <c r="C32" s="188"/>
      <c r="D32" s="188"/>
      <c r="E32" s="188"/>
      <c r="F32" s="188"/>
      <c r="G32" s="188"/>
      <c r="H32" s="188"/>
      <c r="I32" s="1">
        <v>25</v>
      </c>
      <c r="J32" s="64">
        <f>SUM(J29:J31)</f>
        <v>13449584</v>
      </c>
      <c r="K32" s="53">
        <f>SUM(K29:K31)</f>
        <v>5634590</v>
      </c>
    </row>
    <row r="33" spans="1:11" ht="12.75">
      <c r="A33" s="187" t="s">
        <v>86</v>
      </c>
      <c r="B33" s="188"/>
      <c r="C33" s="188"/>
      <c r="D33" s="188"/>
      <c r="E33" s="188"/>
      <c r="F33" s="188"/>
      <c r="G33" s="188"/>
      <c r="H33" s="18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87" t="s">
        <v>87</v>
      </c>
      <c r="B34" s="188"/>
      <c r="C34" s="188"/>
      <c r="D34" s="188"/>
      <c r="E34" s="188"/>
      <c r="F34" s="188"/>
      <c r="G34" s="188"/>
      <c r="H34" s="188"/>
      <c r="I34" s="1">
        <v>27</v>
      </c>
      <c r="J34" s="64">
        <f>IF(J32&gt;J28,J32-J28,0)</f>
        <v>12462174</v>
      </c>
      <c r="K34" s="53">
        <f>IF(K32&gt;K28,K32-K28,0)</f>
        <v>5239685</v>
      </c>
    </row>
    <row r="35" spans="1:11" ht="12.75">
      <c r="A35" s="200" t="s">
        <v>129</v>
      </c>
      <c r="B35" s="201"/>
      <c r="C35" s="201"/>
      <c r="D35" s="201"/>
      <c r="E35" s="201"/>
      <c r="F35" s="201"/>
      <c r="G35" s="201"/>
      <c r="H35" s="201"/>
      <c r="I35" s="249">
        <v>0</v>
      </c>
      <c r="J35" s="249"/>
      <c r="K35" s="250"/>
    </row>
    <row r="36" spans="1:11" ht="12.75">
      <c r="A36" s="208" t="s">
        <v>141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23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21499761</v>
      </c>
      <c r="K37" s="7"/>
    </row>
    <row r="38" spans="1:11" ht="12.75">
      <c r="A38" s="208" t="s">
        <v>24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>
        <v>64268250</v>
      </c>
      <c r="K38" s="7"/>
    </row>
    <row r="39" spans="1:11" ht="12.75">
      <c r="A39" s="187" t="s">
        <v>34</v>
      </c>
      <c r="B39" s="188"/>
      <c r="C39" s="188"/>
      <c r="D39" s="188"/>
      <c r="E39" s="188"/>
      <c r="F39" s="188"/>
      <c r="G39" s="188"/>
      <c r="H39" s="188"/>
      <c r="I39" s="1">
        <v>31</v>
      </c>
      <c r="J39" s="64">
        <f>SUM(J36:J38)</f>
        <v>85768011</v>
      </c>
      <c r="K39" s="53">
        <f>SUM(K36:K38)</f>
        <v>0</v>
      </c>
    </row>
    <row r="40" spans="1:11" ht="12.75">
      <c r="A40" s="208" t="s">
        <v>25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715595</v>
      </c>
      <c r="K40" s="7"/>
    </row>
    <row r="41" spans="1:11" ht="12.75">
      <c r="A41" s="208" t="s">
        <v>26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27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28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29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>
        <v>67666302</v>
      </c>
      <c r="K44" s="7">
        <v>14000000</v>
      </c>
    </row>
    <row r="45" spans="1:11" ht="12.75">
      <c r="A45" s="187" t="s">
        <v>122</v>
      </c>
      <c r="B45" s="188"/>
      <c r="C45" s="188"/>
      <c r="D45" s="188"/>
      <c r="E45" s="188"/>
      <c r="F45" s="188"/>
      <c r="G45" s="188"/>
      <c r="H45" s="188"/>
      <c r="I45" s="1">
        <v>37</v>
      </c>
      <c r="J45" s="64">
        <f>SUM(J40:J44)</f>
        <v>68381897</v>
      </c>
      <c r="K45" s="53">
        <f>SUM(K40:K44)</f>
        <v>14000000</v>
      </c>
    </row>
    <row r="46" spans="1:11" ht="12.75">
      <c r="A46" s="187" t="s">
        <v>131</v>
      </c>
      <c r="B46" s="188"/>
      <c r="C46" s="188"/>
      <c r="D46" s="188"/>
      <c r="E46" s="188"/>
      <c r="F46" s="188"/>
      <c r="G46" s="188"/>
      <c r="H46" s="188"/>
      <c r="I46" s="1">
        <v>38</v>
      </c>
      <c r="J46" s="64">
        <f>IF(J39&gt;J45,J39-J45,0)</f>
        <v>17386114</v>
      </c>
      <c r="K46" s="53">
        <f>IF(K39&gt;K45,K39-K45,0)</f>
        <v>0</v>
      </c>
    </row>
    <row r="47" spans="1:11" ht="12.75">
      <c r="A47" s="187" t="s">
        <v>132</v>
      </c>
      <c r="B47" s="188"/>
      <c r="C47" s="188"/>
      <c r="D47" s="188"/>
      <c r="E47" s="188"/>
      <c r="F47" s="188"/>
      <c r="G47" s="188"/>
      <c r="H47" s="188"/>
      <c r="I47" s="1">
        <v>39</v>
      </c>
      <c r="J47" s="64">
        <f>IF(J45&gt;J39,J45-J39,0)</f>
        <v>0</v>
      </c>
      <c r="K47" s="53">
        <f>IF(K45&gt;K39,K45-K39,0)</f>
        <v>14000000</v>
      </c>
    </row>
    <row r="48" spans="1:11" ht="12.75">
      <c r="A48" s="187" t="s">
        <v>123</v>
      </c>
      <c r="B48" s="188"/>
      <c r="C48" s="188"/>
      <c r="D48" s="188"/>
      <c r="E48" s="188"/>
      <c r="F48" s="188"/>
      <c r="G48" s="188"/>
      <c r="H48" s="18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21070688</v>
      </c>
    </row>
    <row r="49" spans="1:11" ht="12.75">
      <c r="A49" s="187" t="s">
        <v>12</v>
      </c>
      <c r="B49" s="188"/>
      <c r="C49" s="188"/>
      <c r="D49" s="188"/>
      <c r="E49" s="188"/>
      <c r="F49" s="188"/>
      <c r="G49" s="188"/>
      <c r="H49" s="188"/>
      <c r="I49" s="1">
        <v>41</v>
      </c>
      <c r="J49" s="64">
        <f>IF(J21-J20+J34-J33+J47-J46&gt;0,J21-J20+J34-J33+J47-J46,0)</f>
        <v>13941562</v>
      </c>
      <c r="K49" s="53">
        <f>IF(K21-K20+K34-K33+K47-K46&gt;0,K21-K20+K34-K33+K47-K46,0)</f>
        <v>0</v>
      </c>
    </row>
    <row r="50" spans="1:11" ht="12.75">
      <c r="A50" s="187" t="s">
        <v>130</v>
      </c>
      <c r="B50" s="188"/>
      <c r="C50" s="188"/>
      <c r="D50" s="188"/>
      <c r="E50" s="188"/>
      <c r="F50" s="188"/>
      <c r="G50" s="188"/>
      <c r="H50" s="188"/>
      <c r="I50" s="1">
        <v>42</v>
      </c>
      <c r="J50" s="5">
        <v>37928446</v>
      </c>
      <c r="K50" s="7">
        <v>15660651</v>
      </c>
    </row>
    <row r="51" spans="1:11" ht="12.75">
      <c r="A51" s="187" t="s">
        <v>142</v>
      </c>
      <c r="B51" s="188"/>
      <c r="C51" s="188"/>
      <c r="D51" s="188"/>
      <c r="E51" s="188"/>
      <c r="F51" s="188"/>
      <c r="G51" s="188"/>
      <c r="H51" s="188"/>
      <c r="I51" s="1">
        <v>43</v>
      </c>
      <c r="J51" s="5"/>
      <c r="K51" s="7">
        <f>K48</f>
        <v>21070688</v>
      </c>
    </row>
    <row r="52" spans="1:11" ht="12.75">
      <c r="A52" s="187" t="s">
        <v>143</v>
      </c>
      <c r="B52" s="188"/>
      <c r="C52" s="188"/>
      <c r="D52" s="188"/>
      <c r="E52" s="188"/>
      <c r="F52" s="188"/>
      <c r="G52" s="188"/>
      <c r="H52" s="188"/>
      <c r="I52" s="1">
        <v>44</v>
      </c>
      <c r="J52" s="5">
        <f>J49</f>
        <v>13941562</v>
      </c>
      <c r="K52" s="7"/>
    </row>
    <row r="53" spans="1:11" ht="12.75">
      <c r="A53" s="214" t="s">
        <v>144</v>
      </c>
      <c r="B53" s="215"/>
      <c r="C53" s="215"/>
      <c r="D53" s="215"/>
      <c r="E53" s="215"/>
      <c r="F53" s="215"/>
      <c r="G53" s="215"/>
      <c r="H53" s="215"/>
      <c r="I53" s="4">
        <v>45</v>
      </c>
      <c r="J53" s="65">
        <f>J50+J51-J52</f>
        <v>23986884</v>
      </c>
      <c r="K53" s="61">
        <f>K50+K51-K52</f>
        <v>36731339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13" sqref="I13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6" width="5.57421875" style="74" customWidth="1"/>
    <col min="7" max="7" width="9.140625" style="74" customWidth="1"/>
    <col min="8" max="8" width="6.140625" style="74" customWidth="1"/>
    <col min="9" max="9" width="7.140625" style="74" customWidth="1"/>
    <col min="10" max="10" width="9.57421875" style="74" customWidth="1"/>
    <col min="11" max="11" width="9.8515625" style="74" customWidth="1"/>
    <col min="12" max="16384" width="9.140625" style="74" customWidth="1"/>
  </cols>
  <sheetData>
    <row r="1" spans="1:12" ht="12.75">
      <c r="A1" s="275" t="s">
        <v>242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3"/>
    </row>
    <row r="2" spans="1:12" ht="15.75">
      <c r="A2" s="42"/>
      <c r="B2" s="72"/>
      <c r="C2" s="262" t="s">
        <v>243</v>
      </c>
      <c r="D2" s="262"/>
      <c r="E2" s="75" t="s">
        <v>309</v>
      </c>
      <c r="F2" s="43" t="s">
        <v>211</v>
      </c>
      <c r="G2" s="263" t="s">
        <v>310</v>
      </c>
      <c r="H2" s="264"/>
      <c r="I2" s="72"/>
      <c r="J2" s="72"/>
      <c r="K2" s="72"/>
      <c r="L2" s="76"/>
    </row>
    <row r="3" spans="1:11" ht="36" customHeight="1">
      <c r="A3" s="265" t="s">
        <v>39</v>
      </c>
      <c r="B3" s="265"/>
      <c r="C3" s="265"/>
      <c r="D3" s="265"/>
      <c r="E3" s="265"/>
      <c r="F3" s="265"/>
      <c r="G3" s="265"/>
      <c r="H3" s="265"/>
      <c r="I3" s="79" t="s">
        <v>266</v>
      </c>
      <c r="J3" s="80" t="s">
        <v>315</v>
      </c>
      <c r="K3" s="80" t="s">
        <v>314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82">
        <v>2</v>
      </c>
      <c r="J4" s="81" t="s">
        <v>244</v>
      </c>
      <c r="K4" s="81" t="s">
        <v>245</v>
      </c>
    </row>
    <row r="5" spans="1:11" ht="12.75">
      <c r="A5" s="260" t="s">
        <v>246</v>
      </c>
      <c r="B5" s="261"/>
      <c r="C5" s="261"/>
      <c r="D5" s="261"/>
      <c r="E5" s="261"/>
      <c r="F5" s="261"/>
      <c r="G5" s="261"/>
      <c r="H5" s="261"/>
      <c r="I5" s="44">
        <v>1</v>
      </c>
      <c r="J5" s="6">
        <v>76684800</v>
      </c>
      <c r="K5" s="45">
        <v>76684800</v>
      </c>
    </row>
    <row r="6" spans="1:11" ht="12.75">
      <c r="A6" s="260" t="s">
        <v>247</v>
      </c>
      <c r="B6" s="261"/>
      <c r="C6" s="261"/>
      <c r="D6" s="261"/>
      <c r="E6" s="261"/>
      <c r="F6" s="261"/>
      <c r="G6" s="261"/>
      <c r="H6" s="261"/>
      <c r="I6" s="44">
        <v>2</v>
      </c>
      <c r="J6" s="7"/>
      <c r="K6" s="46"/>
    </row>
    <row r="7" spans="1:11" ht="12.75">
      <c r="A7" s="260" t="s">
        <v>248</v>
      </c>
      <c r="B7" s="261"/>
      <c r="C7" s="261"/>
      <c r="D7" s="261"/>
      <c r="E7" s="261"/>
      <c r="F7" s="261"/>
      <c r="G7" s="261"/>
      <c r="H7" s="261"/>
      <c r="I7" s="44">
        <v>3</v>
      </c>
      <c r="J7" s="7">
        <v>69412988</v>
      </c>
      <c r="K7" s="46">
        <v>88762356</v>
      </c>
    </row>
    <row r="8" spans="1:11" ht="12.75">
      <c r="A8" s="260" t="s">
        <v>249</v>
      </c>
      <c r="B8" s="261"/>
      <c r="C8" s="261"/>
      <c r="D8" s="261"/>
      <c r="E8" s="261"/>
      <c r="F8" s="261"/>
      <c r="G8" s="261"/>
      <c r="H8" s="261"/>
      <c r="I8" s="44">
        <v>4</v>
      </c>
      <c r="J8" s="7">
        <v>33651984</v>
      </c>
      <c r="K8" s="46">
        <v>33291160</v>
      </c>
    </row>
    <row r="9" spans="1:11" ht="12.75">
      <c r="A9" s="260" t="s">
        <v>250</v>
      </c>
      <c r="B9" s="261"/>
      <c r="C9" s="261"/>
      <c r="D9" s="261"/>
      <c r="E9" s="261"/>
      <c r="F9" s="261"/>
      <c r="G9" s="261"/>
      <c r="H9" s="261"/>
      <c r="I9" s="44">
        <v>5</v>
      </c>
      <c r="J9" s="7">
        <v>5449047</v>
      </c>
      <c r="K9" s="46">
        <v>6004941</v>
      </c>
    </row>
    <row r="10" spans="1:11" ht="12.75">
      <c r="A10" s="260" t="s">
        <v>251</v>
      </c>
      <c r="B10" s="261"/>
      <c r="C10" s="261"/>
      <c r="D10" s="261"/>
      <c r="E10" s="261"/>
      <c r="F10" s="261"/>
      <c r="G10" s="261"/>
      <c r="H10" s="261"/>
      <c r="I10" s="44">
        <v>6</v>
      </c>
      <c r="J10" s="46"/>
      <c r="K10" s="46"/>
    </row>
    <row r="11" spans="1:11" ht="12.75">
      <c r="A11" s="260" t="s">
        <v>252</v>
      </c>
      <c r="B11" s="261"/>
      <c r="C11" s="261"/>
      <c r="D11" s="261"/>
      <c r="E11" s="261"/>
      <c r="F11" s="261"/>
      <c r="G11" s="261"/>
      <c r="H11" s="261"/>
      <c r="I11" s="44">
        <v>7</v>
      </c>
      <c r="J11" s="46"/>
      <c r="K11" s="46"/>
    </row>
    <row r="12" spans="1:11" ht="12.75">
      <c r="A12" s="260" t="s">
        <v>253</v>
      </c>
      <c r="B12" s="261"/>
      <c r="C12" s="261"/>
      <c r="D12" s="261"/>
      <c r="E12" s="261"/>
      <c r="F12" s="261"/>
      <c r="G12" s="261"/>
      <c r="H12" s="261"/>
      <c r="I12" s="44">
        <v>8</v>
      </c>
      <c r="J12" s="46"/>
      <c r="K12" s="46"/>
    </row>
    <row r="13" spans="1:11" ht="12.75">
      <c r="A13" s="260" t="s">
        <v>254</v>
      </c>
      <c r="B13" s="261"/>
      <c r="C13" s="261"/>
      <c r="D13" s="261"/>
      <c r="E13" s="261"/>
      <c r="F13" s="261"/>
      <c r="G13" s="261"/>
      <c r="H13" s="261"/>
      <c r="I13" s="44">
        <v>9</v>
      </c>
      <c r="J13" s="46"/>
      <c r="K13" s="46"/>
    </row>
    <row r="14" spans="1:11" ht="12.75">
      <c r="A14" s="267" t="s">
        <v>255</v>
      </c>
      <c r="B14" s="268"/>
      <c r="C14" s="268"/>
      <c r="D14" s="268"/>
      <c r="E14" s="268"/>
      <c r="F14" s="268"/>
      <c r="G14" s="268"/>
      <c r="H14" s="268"/>
      <c r="I14" s="44">
        <v>10</v>
      </c>
      <c r="J14" s="77">
        <f>SUM(J5:J13)</f>
        <v>185198819</v>
      </c>
      <c r="K14" s="77">
        <f>SUM(K5:K13)</f>
        <v>204743257</v>
      </c>
    </row>
    <row r="15" spans="1:11" ht="12.75">
      <c r="A15" s="260" t="s">
        <v>256</v>
      </c>
      <c r="B15" s="261"/>
      <c r="C15" s="261"/>
      <c r="D15" s="261"/>
      <c r="E15" s="261"/>
      <c r="F15" s="261"/>
      <c r="G15" s="261"/>
      <c r="H15" s="261"/>
      <c r="I15" s="44">
        <v>11</v>
      </c>
      <c r="J15" s="46"/>
      <c r="K15" s="46"/>
    </row>
    <row r="16" spans="1:11" ht="12.75">
      <c r="A16" s="260" t="s">
        <v>257</v>
      </c>
      <c r="B16" s="261"/>
      <c r="C16" s="261"/>
      <c r="D16" s="261"/>
      <c r="E16" s="261"/>
      <c r="F16" s="261"/>
      <c r="G16" s="261"/>
      <c r="H16" s="261"/>
      <c r="I16" s="44">
        <v>12</v>
      </c>
      <c r="J16" s="46"/>
      <c r="K16" s="46"/>
    </row>
    <row r="17" spans="1:11" ht="12.75">
      <c r="A17" s="260" t="s">
        <v>258</v>
      </c>
      <c r="B17" s="261"/>
      <c r="C17" s="261"/>
      <c r="D17" s="261"/>
      <c r="E17" s="261"/>
      <c r="F17" s="261"/>
      <c r="G17" s="261"/>
      <c r="H17" s="261"/>
      <c r="I17" s="44">
        <v>13</v>
      </c>
      <c r="J17" s="46"/>
      <c r="K17" s="46"/>
    </row>
    <row r="18" spans="1:11" ht="12.75">
      <c r="A18" s="260" t="s">
        <v>259</v>
      </c>
      <c r="B18" s="261"/>
      <c r="C18" s="261"/>
      <c r="D18" s="261"/>
      <c r="E18" s="261"/>
      <c r="F18" s="261"/>
      <c r="G18" s="261"/>
      <c r="H18" s="261"/>
      <c r="I18" s="44">
        <v>14</v>
      </c>
      <c r="J18" s="46"/>
      <c r="K18" s="46"/>
    </row>
    <row r="19" spans="1:11" ht="12.75">
      <c r="A19" s="260" t="s">
        <v>260</v>
      </c>
      <c r="B19" s="261"/>
      <c r="C19" s="261"/>
      <c r="D19" s="261"/>
      <c r="E19" s="261"/>
      <c r="F19" s="261"/>
      <c r="G19" s="261"/>
      <c r="H19" s="261"/>
      <c r="I19" s="44">
        <v>15</v>
      </c>
      <c r="J19" s="46"/>
      <c r="K19" s="46"/>
    </row>
    <row r="20" spans="1:11" ht="12.75">
      <c r="A20" s="260" t="s">
        <v>261</v>
      </c>
      <c r="B20" s="261"/>
      <c r="C20" s="261"/>
      <c r="D20" s="261"/>
      <c r="E20" s="261"/>
      <c r="F20" s="261"/>
      <c r="G20" s="261"/>
      <c r="H20" s="261"/>
      <c r="I20" s="44">
        <v>16</v>
      </c>
      <c r="J20" s="46"/>
      <c r="K20" s="46"/>
    </row>
    <row r="21" spans="1:11" ht="12.75">
      <c r="A21" s="267" t="s">
        <v>262</v>
      </c>
      <c r="B21" s="268"/>
      <c r="C21" s="268"/>
      <c r="D21" s="268"/>
      <c r="E21" s="268"/>
      <c r="F21" s="268"/>
      <c r="G21" s="268"/>
      <c r="H21" s="268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9" t="s">
        <v>263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/>
      <c r="K23" s="45"/>
    </row>
    <row r="24" spans="1:11" ht="17.25" customHeight="1">
      <c r="A24" s="271" t="s">
        <v>264</v>
      </c>
      <c r="B24" s="272"/>
      <c r="C24" s="272"/>
      <c r="D24" s="272"/>
      <c r="E24" s="272"/>
      <c r="F24" s="272"/>
      <c r="G24" s="272"/>
      <c r="H24" s="272"/>
      <c r="I24" s="48">
        <v>19</v>
      </c>
      <c r="J24" s="78"/>
      <c r="K24" s="78"/>
    </row>
    <row r="25" spans="1:11" ht="30" customHeight="1">
      <c r="A25" s="273" t="s">
        <v>265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K1:IV65536 J1:J4 J10:J65536"/>
    <dataValidation type="whole" operator="notEqual" allowBlank="1" showInputMessage="1" showErrorMessage="1" errorTitle="Pogrešan unos" error="Mogu se unijeti samo cjelobrojne vrijednosti." sqref="J5:J9">
      <formula1>999999999999</formula1>
    </dataValidation>
  </dataValidations>
  <printOptions/>
  <pageMargins left="0.46" right="0.1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1" t="s">
        <v>241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2" t="s">
        <v>275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2013-04-22T13:29:46Z</cp:lastPrinted>
  <dcterms:created xsi:type="dcterms:W3CDTF">2008-10-17T11:51:54Z</dcterms:created>
  <dcterms:modified xsi:type="dcterms:W3CDTF">2013-04-23T07:14:55Z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