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<sst xmlns="http://schemas.openxmlformats.org/spreadsheetml/2006/main" count="336" uniqueCount="304">
  <si>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</si>
  <si>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</si>
  <si>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</si>
  <si>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</si>
  <si>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</si>
  <si>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</si>
  <si>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</si>
  <si>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</si>
  <si>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</si>
  <si>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</si>
  <si>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</si>
  <si>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</si>
  <si>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</si>
  <si>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</si>
  <si>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</si>
  <si>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</si>
  <si>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</si>
  <si>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</si>
  <si>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</si>
  <si>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</si>
  <si>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</si>
  <si>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</si>
  <si>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</si>
  <si>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</si>
  <si>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</si>
  <si>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</si>
  <si>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</si>
  <si>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</si>
  <si>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</si>
  <si>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</si>
  <si>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</si>
  <si>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</si>
  <si>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</si>
  <si>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</si>
  <si>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</si>
  <si>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</si>
  <si>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</si>
  <si>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</si>
  <si>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</si>
  <si>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</si>
  <si>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</si>
  <si>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</si>
  <si>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</si>
  <si>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</si>
  <si>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</si>
  <si>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</si>
  <si>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</si>
  <si>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</si>
  <si>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</si>
  <si>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</si>
  <si>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</si>
  <si>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</si>
  <si>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</si>
  <si>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</si>
  <si>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</si>
  <si>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</si>
  <si>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</si>
  <si>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</si>
  <si>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</si>
  <si>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</si>
  <si>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</si>
  <si>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</si>
  <si>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</si>
  <si>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</si>
  <si>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</si>
  <si>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</si>
  <si>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</si>
  <si>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</si>
  <si>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</si>
  <si>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</si>
  <si>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</si>
  <si>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</si>
  <si>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</si>
  <si>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</si>
  <si>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</si>
  <si>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</si>
  <si>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</si>
  <si>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</si>
  <si>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</si>
  <si>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</si>
  <si>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</si>
  <si>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</si>
  <si>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</si>
  <si>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</si>
  <si>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</si>
  <si>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</si>
  <si>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</si>
  <si>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</si>
  <si>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</si>
  <si>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</si>
  <si>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</si>
  <si>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</si>
  <si>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</si>
  <si>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</si>
  <si>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</si>
  <si>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</si>
  <si>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</si>
  <si>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</si>
  <si>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</si>
  <si>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</si>
  <si>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</si>
  <si>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</si>
  <si>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</si>
  <si>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</si>
  <si>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</si>
  <si>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</si>
  <si>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</si>
  <si>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</si>
  <si>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</si>
  <si>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</si>
  <si>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</si>
  <si>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</si>
  <si>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</si>
  <si>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</si>
  <si>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</si>
  <si>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</si>
  <si>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</si>
  <si>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</si>
  <si>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</si>
  <si>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</si>
  <si>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</si>
  <si>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</si>
  <si>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</si>
  <si>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</si>
  <si>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</si>
  <si>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</si>
  <si>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</si>
  <si>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</si>
  <si>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</si>
  <si>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</si>
  <si>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</si>
  <si>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</si>
  <si>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</si>
  <si>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</si>
  <si>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</si>
  <si>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</si>
  <si>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</si>
  <si>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</si>
  <si>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</si>
  <si>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</si>
  <si>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</si>
  <si>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</si>
  <si>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</si>
  <si>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</si>
  <si>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</si>
  <si>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</si>
  <si>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</si>
  <si>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</si>
  <si>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</si>
  <si>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</si>
  <si>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</si>
  <si>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</si>
  <si>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</si>
  <si>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</si>
  <si>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</si>
  <si>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</si>
  <si>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</si>
  <si>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</si>
  <si>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</si>
  <si>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</si>
  <si>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</si>
  <si>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</si>
  <si>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</si>
  <si>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</si>
  <si>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</si>
  <si>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</si>
  <si>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</si>
  <si>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</si>
  <si>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</si>
  <si>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</si>
  <si>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</si>
  <si>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</si>
  <si>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</si>
  <si>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</si>
  <si>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</si>
  <si>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</si>
  <si>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</si>
  <si>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</si>
  <si>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</si>
  <si>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</si>
  <si>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</si>
  <si>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</si>
  <si>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</si>
  <si>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</si>
  <si>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</si>
  <si>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</si>
  <si>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</si>
  <si>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</si>
  <si>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</si>
  <si>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</si>
  <si>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</si>
  <si>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</si>
  <si>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</si>
  <si>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</si>
  <si>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</si>
  <si>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</si>
  <si>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</si>
  <si>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</si>
  <si>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</si>
  <si>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</si>
  <si>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</si>
  <si>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</si>
  <si>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</si>
  <si>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</si>
  <si>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</si>
  <si>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</si>
  <si>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</si>
  <si>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</si>
  <si>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</si>
  <si>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</si>
  <si>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</si>
  <si>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</si>
  <si>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</si>
  <si>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</si>
  <si>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</si>
  <si>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</si>
  <si>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</si>
  <si>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</si>
  <si>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</si>
  <si>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</si>
  <si>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</si>
  <si>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</si>
  <si>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</si>
  <si>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</si>
  <si>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</si>
  <si>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</si>
  <si>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</si>
  <si>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</si>
  <si>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</si>
  <si>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</si>
  <si>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</si>
  <si>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</si>
  <si>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</si>
  <si>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</si>
  <si>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</si>
  <si>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</si>
  <si>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</si>
  <si>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</si>
  <si>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</si>
  <si>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</si>
  <si>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</si>
  <si>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</si>
  <si>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</si>
  <si>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</si>
  <si>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</si>
  <si>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</si>
  <si>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</si>
  <si>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</si>
  <si>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</si>
  <si>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</si>
  <si>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</si>
  <si>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</si>
  <si>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</si>
  <si>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</si>
  <si>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</si>
  <si>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</si>
  <si>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</si>
  <si>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</si>
  <si>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</si>
  <si>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</si>
  <si>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</si>
  <si>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</si>
  <si>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</si>
  <si>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</si>
  <si>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</si>
  <si>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</si>
  <si>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</si>
  <si>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</si>
  <si>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</si>
  <si>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</si>
  <si>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</si>
  <si>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</si>
  <si>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</si>
  <si>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</si>
  <si>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</si>
  <si>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</si>
  <si>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</si>
  <si>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</si>
  <si>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</si>
  <si>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</si>
  <si>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</si>
  <si>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</si>
  <si>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</si>
  <si>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</si>
  <si>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</si>
  <si>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</si>
  <si>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</si>
  <si>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</si>
  <si>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</si>
  <si>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</si>
  <si>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</si>
  <si>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</si>
  <si>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</si>
  <si>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</si>
  <si>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</si>
  <si>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</si>
  <si>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</si>
  <si>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</si>
  <si>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</si>
  <si>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</si>
  <si>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</si>
  <si>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1. Dobit poslije poreza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</si>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</sst>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24" t="s">
        <v>213</v>
      </c>
      <c r="B1" s="125"/>
      <c r="C1" s="125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214</v>
      </c>
      <c r="B2" s="176"/>
      <c r="C2" s="176"/>
      <c r="D2" s="177"/>
      <c r="E2" s="113">
        <v>40909</v>
      </c>
      <c r="F2" s="12"/>
      <c r="G2" s="13" t="s">
        <v>215</v>
      </c>
      <c r="H2" s="113">
        <v>40999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280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3" t="s">
        <v>216</v>
      </c>
      <c r="B6" s="144"/>
      <c r="C6" s="135" t="s">
        <v>284</v>
      </c>
      <c r="D6" s="136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217</v>
      </c>
      <c r="B8" s="182"/>
      <c r="C8" s="135" t="s">
        <v>285</v>
      </c>
      <c r="D8" s="136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7" t="s">
        <v>218</v>
      </c>
      <c r="B10" s="173"/>
      <c r="C10" s="135" t="s">
        <v>286</v>
      </c>
      <c r="D10" s="136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43" t="s">
        <v>219</v>
      </c>
      <c r="B12" s="144"/>
      <c r="C12" s="129" t="s">
        <v>287</v>
      </c>
      <c r="D12" s="170"/>
      <c r="E12" s="170"/>
      <c r="F12" s="170"/>
      <c r="G12" s="170"/>
      <c r="H12" s="170"/>
      <c r="I12" s="145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43" t="s">
        <v>220</v>
      </c>
      <c r="B14" s="144"/>
      <c r="C14" s="171">
        <v>10090</v>
      </c>
      <c r="D14" s="172"/>
      <c r="E14" s="16"/>
      <c r="F14" s="129" t="s">
        <v>288</v>
      </c>
      <c r="G14" s="170"/>
      <c r="H14" s="170"/>
      <c r="I14" s="145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43" t="s">
        <v>221</v>
      </c>
      <c r="B16" s="144"/>
      <c r="C16" s="129" t="s">
        <v>289</v>
      </c>
      <c r="D16" s="170"/>
      <c r="E16" s="170"/>
      <c r="F16" s="170"/>
      <c r="G16" s="170"/>
      <c r="H16" s="170"/>
      <c r="I16" s="145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43" t="s">
        <v>222</v>
      </c>
      <c r="B18" s="144"/>
      <c r="C18" s="166" t="s">
        <v>290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43" t="s">
        <v>223</v>
      </c>
      <c r="B20" s="144"/>
      <c r="C20" s="166" t="s">
        <v>291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43" t="s">
        <v>224</v>
      </c>
      <c r="B22" s="144"/>
      <c r="C22" s="114">
        <v>133</v>
      </c>
      <c r="D22" s="129" t="s">
        <v>292</v>
      </c>
      <c r="E22" s="163"/>
      <c r="F22" s="164"/>
      <c r="G22" s="143"/>
      <c r="H22" s="16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43" t="s">
        <v>225</v>
      </c>
      <c r="B24" s="144"/>
      <c r="C24" s="114">
        <v>21</v>
      </c>
      <c r="D24" s="129" t="s">
        <v>293</v>
      </c>
      <c r="E24" s="163"/>
      <c r="F24" s="163"/>
      <c r="G24" s="164"/>
      <c r="H24" s="48" t="s">
        <v>226</v>
      </c>
      <c r="I24" s="115">
        <v>428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281</v>
      </c>
      <c r="I25" s="91"/>
      <c r="J25" s="10"/>
      <c r="K25" s="10"/>
      <c r="L25" s="10"/>
    </row>
    <row r="26" spans="1:12" ht="12.75">
      <c r="A26" s="143" t="s">
        <v>227</v>
      </c>
      <c r="B26" s="144"/>
      <c r="C26" s="116" t="s">
        <v>295</v>
      </c>
      <c r="D26" s="25"/>
      <c r="E26" s="33"/>
      <c r="F26" s="24"/>
      <c r="G26" s="165" t="s">
        <v>228</v>
      </c>
      <c r="H26" s="144"/>
      <c r="I26" s="117" t="s">
        <v>294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6" t="s">
        <v>229</v>
      </c>
      <c r="B28" s="157"/>
      <c r="C28" s="158"/>
      <c r="D28" s="158"/>
      <c r="E28" s="159" t="s">
        <v>230</v>
      </c>
      <c r="F28" s="160"/>
      <c r="G28" s="160"/>
      <c r="H28" s="161" t="s">
        <v>231</v>
      </c>
      <c r="I28" s="162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10"/>
      <c r="K30" s="10"/>
      <c r="L30" s="10"/>
    </row>
    <row r="31" spans="1:12" ht="12.75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10"/>
      <c r="K36" s="10"/>
      <c r="L36" s="10"/>
    </row>
    <row r="37" spans="1:12" ht="12.75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7" t="s">
        <v>232</v>
      </c>
      <c r="B44" s="128"/>
      <c r="C44" s="135"/>
      <c r="D44" s="136"/>
      <c r="E44" s="26"/>
      <c r="F44" s="129"/>
      <c r="G44" s="148"/>
      <c r="H44" s="148"/>
      <c r="I44" s="149"/>
      <c r="J44" s="10"/>
      <c r="K44" s="10"/>
      <c r="L44" s="10"/>
    </row>
    <row r="45" spans="1:12" ht="12.75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.75">
      <c r="A46" s="127" t="s">
        <v>233</v>
      </c>
      <c r="B46" s="128"/>
      <c r="C46" s="129" t="s">
        <v>296</v>
      </c>
      <c r="D46" s="130"/>
      <c r="E46" s="130"/>
      <c r="F46" s="130"/>
      <c r="G46" s="130"/>
      <c r="H46" s="130"/>
      <c r="I46" s="131"/>
      <c r="J46" s="10"/>
      <c r="K46" s="10"/>
      <c r="L46" s="10"/>
    </row>
    <row r="47" spans="1:12" ht="12.75">
      <c r="A47" s="87"/>
      <c r="B47" s="22"/>
      <c r="C47" s="21" t="s">
        <v>234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7" t="s">
        <v>235</v>
      </c>
      <c r="B48" s="128"/>
      <c r="C48" s="132" t="s">
        <v>298</v>
      </c>
      <c r="D48" s="133"/>
      <c r="E48" s="134"/>
      <c r="F48" s="16"/>
      <c r="G48" s="48" t="s">
        <v>236</v>
      </c>
      <c r="H48" s="132" t="s">
        <v>297</v>
      </c>
      <c r="I48" s="134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7" t="s">
        <v>222</v>
      </c>
      <c r="B50" s="128"/>
      <c r="C50" s="142" t="s">
        <v>290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43" t="s">
        <v>237</v>
      </c>
      <c r="B52" s="144"/>
      <c r="C52" s="132" t="s">
        <v>299</v>
      </c>
      <c r="D52" s="133"/>
      <c r="E52" s="133"/>
      <c r="F52" s="133"/>
      <c r="G52" s="133"/>
      <c r="H52" s="133"/>
      <c r="I52" s="145"/>
      <c r="J52" s="10"/>
      <c r="K52" s="10"/>
      <c r="L52" s="10"/>
    </row>
    <row r="53" spans="1:12" ht="12.75">
      <c r="A53" s="101"/>
      <c r="B53" s="20"/>
      <c r="C53" s="126" t="s">
        <v>238</v>
      </c>
      <c r="D53" s="126"/>
      <c r="E53" s="126"/>
      <c r="F53" s="126"/>
      <c r="G53" s="126"/>
      <c r="H53" s="126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46" t="s">
        <v>239</v>
      </c>
      <c r="C55" s="147"/>
      <c r="D55" s="147"/>
      <c r="E55" s="147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21" t="s">
        <v>270</v>
      </c>
      <c r="C56" s="122"/>
      <c r="D56" s="122"/>
      <c r="E56" s="122"/>
      <c r="F56" s="122"/>
      <c r="G56" s="122"/>
      <c r="H56" s="122"/>
      <c r="I56" s="123"/>
      <c r="J56" s="10"/>
      <c r="K56" s="10"/>
      <c r="L56" s="10"/>
    </row>
    <row r="57" spans="1:12" ht="12.75">
      <c r="A57" s="101"/>
      <c r="B57" s="121" t="s">
        <v>271</v>
      </c>
      <c r="C57" s="122"/>
      <c r="D57" s="122"/>
      <c r="E57" s="122"/>
      <c r="F57" s="122"/>
      <c r="G57" s="122"/>
      <c r="H57" s="122"/>
      <c r="I57" s="103"/>
      <c r="J57" s="10"/>
      <c r="K57" s="10"/>
      <c r="L57" s="10"/>
    </row>
    <row r="58" spans="1:12" ht="12.75">
      <c r="A58" s="101"/>
      <c r="B58" s="121" t="s">
        <v>272</v>
      </c>
      <c r="C58" s="122"/>
      <c r="D58" s="122"/>
      <c r="E58" s="122"/>
      <c r="F58" s="122"/>
      <c r="G58" s="122"/>
      <c r="H58" s="122"/>
      <c r="I58" s="123"/>
      <c r="J58" s="10"/>
      <c r="K58" s="10"/>
      <c r="L58" s="10"/>
    </row>
    <row r="59" spans="1:12" ht="12.75">
      <c r="A59" s="101"/>
      <c r="B59" s="121" t="s">
        <v>273</v>
      </c>
      <c r="C59" s="122"/>
      <c r="D59" s="122"/>
      <c r="E59" s="122"/>
      <c r="F59" s="122"/>
      <c r="G59" s="122"/>
      <c r="H59" s="122"/>
      <c r="I59" s="123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240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241</v>
      </c>
      <c r="F62" s="33"/>
      <c r="G62" s="137" t="s">
        <v>242</v>
      </c>
      <c r="H62" s="138"/>
      <c r="I62" s="139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40"/>
      <c r="H63" s="141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57421875" style="49" customWidth="1"/>
    <col min="10" max="10" width="16.28125" style="49" customWidth="1"/>
    <col min="11" max="11" width="16.00390625" style="49" customWidth="1"/>
    <col min="12" max="16384" width="9.140625" style="49" customWidth="1"/>
  </cols>
  <sheetData>
    <row r="1" spans="1:11" ht="12.75" customHeight="1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300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>
      <c r="A4" s="188" t="s">
        <v>49</v>
      </c>
      <c r="B4" s="189"/>
      <c r="C4" s="189"/>
      <c r="D4" s="189"/>
      <c r="E4" s="189"/>
      <c r="F4" s="189"/>
      <c r="G4" s="189"/>
      <c r="H4" s="190"/>
      <c r="I4" s="55" t="s">
        <v>243</v>
      </c>
      <c r="J4" s="56" t="s">
        <v>282</v>
      </c>
      <c r="K4" s="57" t="s">
        <v>283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4">
        <v>2</v>
      </c>
      <c r="J5" s="53">
        <v>3</v>
      </c>
      <c r="K5" s="53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0">
        <f>J9+J16+J26+J35+J39</f>
        <v>86995965</v>
      </c>
      <c r="K8" s="50">
        <f>K9+K16+K26+K35+K39</f>
        <v>95653727</v>
      </c>
    </row>
    <row r="9" spans="1:11" ht="12.75">
      <c r="A9" s="201" t="s">
        <v>170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1158526</v>
      </c>
      <c r="K9" s="50">
        <f>SUM(K10:K15)</f>
        <v>1212490</v>
      </c>
    </row>
    <row r="10" spans="1:11" ht="12.75">
      <c r="A10" s="201" t="s">
        <v>98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684196</v>
      </c>
      <c r="K11" s="7">
        <v>1212490</v>
      </c>
    </row>
    <row r="12" spans="1:11" ht="12.75">
      <c r="A12" s="201" t="s">
        <v>99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173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174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474330</v>
      </c>
      <c r="K14" s="7"/>
    </row>
    <row r="15" spans="1:11" ht="12.75">
      <c r="A15" s="201" t="s">
        <v>175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171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83374665</v>
      </c>
      <c r="K16" s="50">
        <f>SUM(K17:K25)</f>
        <v>91978463</v>
      </c>
    </row>
    <row r="17" spans="1:11" ht="12.75">
      <c r="A17" s="201" t="s">
        <v>176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9012529</v>
      </c>
      <c r="K17" s="7">
        <v>9012529</v>
      </c>
    </row>
    <row r="18" spans="1:11" ht="12.75">
      <c r="A18" s="201" t="s">
        <v>212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13530515</v>
      </c>
      <c r="K18" s="7">
        <v>13215888</v>
      </c>
    </row>
    <row r="19" spans="1:11" ht="12.75">
      <c r="A19" s="201" t="s">
        <v>177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27898245</v>
      </c>
      <c r="K19" s="7">
        <v>27007907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5587895</v>
      </c>
      <c r="K20" s="7">
        <v>5281540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62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7293000</v>
      </c>
      <c r="K22" s="7">
        <v>9002821</v>
      </c>
    </row>
    <row r="23" spans="1:11" ht="12.75">
      <c r="A23" s="201" t="s">
        <v>63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20052481</v>
      </c>
      <c r="K23" s="7">
        <v>28457778</v>
      </c>
    </row>
    <row r="24" spans="1:11" ht="12.75">
      <c r="A24" s="201" t="s">
        <v>64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65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/>
      <c r="K25" s="7"/>
    </row>
    <row r="26" spans="1:11" ht="12.75">
      <c r="A26" s="201" t="s">
        <v>158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2462774</v>
      </c>
      <c r="K26" s="50">
        <f>SUM(K27:K34)</f>
        <v>2462774</v>
      </c>
    </row>
    <row r="27" spans="1:11" ht="12.75">
      <c r="A27" s="201" t="s">
        <v>66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/>
      <c r="K27" s="7"/>
    </row>
    <row r="28" spans="1:11" ht="12.75">
      <c r="A28" s="201" t="s">
        <v>67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68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2423774</v>
      </c>
      <c r="K29" s="7">
        <v>2423774</v>
      </c>
    </row>
    <row r="30" spans="1:11" ht="12.75">
      <c r="A30" s="201" t="s">
        <v>73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74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39000</v>
      </c>
      <c r="K31" s="7">
        <v>39000</v>
      </c>
    </row>
    <row r="32" spans="1:11" ht="12.75">
      <c r="A32" s="201" t="s">
        <v>75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69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151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152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1" t="s">
        <v>70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71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72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153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198" t="s">
        <v>205</v>
      </c>
      <c r="B40" s="199"/>
      <c r="C40" s="199"/>
      <c r="D40" s="199"/>
      <c r="E40" s="199"/>
      <c r="F40" s="199"/>
      <c r="G40" s="199"/>
      <c r="H40" s="200"/>
      <c r="I40" s="1">
        <v>34</v>
      </c>
      <c r="J40" s="50">
        <f>J41+J49+J56+J64</f>
        <v>354424583</v>
      </c>
      <c r="K40" s="50">
        <f>K41+K49+K56+K64</f>
        <v>414097742</v>
      </c>
    </row>
    <row r="41" spans="1:11" ht="12.75">
      <c r="A41" s="201" t="s">
        <v>90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122051272</v>
      </c>
      <c r="K41" s="50">
        <f>SUM(K42:K48)</f>
        <v>194949471</v>
      </c>
    </row>
    <row r="42" spans="1:11" ht="12.75">
      <c r="A42" s="201" t="s">
        <v>102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57901727</v>
      </c>
      <c r="K42" s="7">
        <v>64408454</v>
      </c>
    </row>
    <row r="43" spans="1:11" ht="12.75">
      <c r="A43" s="201" t="s">
        <v>103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42863390</v>
      </c>
      <c r="K43" s="7">
        <v>67259775</v>
      </c>
    </row>
    <row r="44" spans="1:11" ht="12.75">
      <c r="A44" s="201" t="s">
        <v>76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18119754</v>
      </c>
      <c r="K44" s="7">
        <v>62425811</v>
      </c>
    </row>
    <row r="45" spans="1:11" ht="12.75">
      <c r="A45" s="201" t="s">
        <v>77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3166401</v>
      </c>
      <c r="K46" s="7">
        <v>855431</v>
      </c>
    </row>
    <row r="47" spans="1:11" ht="12.75">
      <c r="A47" s="201" t="s">
        <v>79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91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130436295</v>
      </c>
      <c r="K49" s="50">
        <f>SUM(K50:K55)</f>
        <v>127788134</v>
      </c>
    </row>
    <row r="50" spans="1:11" ht="12.75">
      <c r="A50" s="201" t="s">
        <v>165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14448070</v>
      </c>
      <c r="K50" s="7">
        <v>6960408</v>
      </c>
    </row>
    <row r="51" spans="1:11" ht="12.75">
      <c r="A51" s="201" t="s">
        <v>166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97101243</v>
      </c>
      <c r="K51" s="7">
        <v>96958746</v>
      </c>
    </row>
    <row r="52" spans="1:11" ht="12.75">
      <c r="A52" s="201" t="s">
        <v>167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168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84376</v>
      </c>
      <c r="K53" s="7">
        <v>213818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18802606</v>
      </c>
      <c r="K54" s="7">
        <v>23655162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/>
      <c r="K55" s="7"/>
    </row>
    <row r="56" spans="1:11" ht="12.75">
      <c r="A56" s="201" t="s">
        <v>92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64008570</v>
      </c>
      <c r="K56" s="50">
        <f>SUM(K57:K63)</f>
        <v>67373253</v>
      </c>
    </row>
    <row r="57" spans="1:11" ht="12.75">
      <c r="A57" s="201" t="s">
        <v>66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67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 ht="12.75">
      <c r="A59" s="201" t="s">
        <v>207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73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74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75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64008570</v>
      </c>
      <c r="K62" s="7">
        <v>67373253</v>
      </c>
    </row>
    <row r="63" spans="1:11" ht="12.75">
      <c r="A63" s="201" t="s">
        <v>39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172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37928446</v>
      </c>
      <c r="K64" s="7">
        <v>23986884</v>
      </c>
    </row>
    <row r="65" spans="1:11" ht="12.75">
      <c r="A65" s="198" t="s">
        <v>46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204846</v>
      </c>
      <c r="K65" s="7"/>
    </row>
    <row r="66" spans="1:11" ht="12.75">
      <c r="A66" s="198" t="s">
        <v>206</v>
      </c>
      <c r="B66" s="199"/>
      <c r="C66" s="199"/>
      <c r="D66" s="199"/>
      <c r="E66" s="199"/>
      <c r="F66" s="199"/>
      <c r="G66" s="199"/>
      <c r="H66" s="200"/>
      <c r="I66" s="1">
        <v>60</v>
      </c>
      <c r="J66" s="50">
        <f>J7+J8+J40+J65</f>
        <v>441625394</v>
      </c>
      <c r="K66" s="50">
        <f>K7+K8+K40+K65</f>
        <v>509751469</v>
      </c>
    </row>
    <row r="67" spans="1:11" ht="12.75">
      <c r="A67" s="204" t="s">
        <v>81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>
        <v>105110808</v>
      </c>
      <c r="K67" s="8">
        <v>107030880</v>
      </c>
    </row>
    <row r="68" spans="1:11" ht="12.75">
      <c r="A68" s="207" t="s">
        <v>48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159</v>
      </c>
      <c r="B69" s="196"/>
      <c r="C69" s="196"/>
      <c r="D69" s="196"/>
      <c r="E69" s="196"/>
      <c r="F69" s="196"/>
      <c r="G69" s="196"/>
      <c r="H69" s="197"/>
      <c r="I69" s="3">
        <v>62</v>
      </c>
      <c r="J69" s="51">
        <f>J70+J71+J72+J78+J79+J82+J85</f>
        <v>179749771</v>
      </c>
      <c r="K69" s="51">
        <f>K70+K71+K72+K78+K79+K82+K85</f>
        <v>185198819</v>
      </c>
    </row>
    <row r="70" spans="1:11" ht="12.75">
      <c r="A70" s="201" t="s">
        <v>116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76684800</v>
      </c>
      <c r="K70" s="7">
        <v>76684800</v>
      </c>
    </row>
    <row r="71" spans="1:11" ht="12.75">
      <c r="A71" s="201" t="s">
        <v>117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.75">
      <c r="A72" s="201" t="s">
        <v>118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69412988</v>
      </c>
      <c r="K72" s="50">
        <f>K73+K74-K75+K76+K77</f>
        <v>69412988</v>
      </c>
    </row>
    <row r="73" spans="1:11" ht="12.75">
      <c r="A73" s="201" t="s">
        <v>119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3839641</v>
      </c>
      <c r="K73" s="7">
        <v>3839641</v>
      </c>
    </row>
    <row r="74" spans="1:11" ht="12.75">
      <c r="A74" s="201" t="s">
        <v>120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108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109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52898242</v>
      </c>
      <c r="K76" s="7">
        <v>52898242</v>
      </c>
    </row>
    <row r="77" spans="1:11" ht="12.75">
      <c r="A77" s="201" t="s">
        <v>110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12675105</v>
      </c>
      <c r="K77" s="7">
        <v>12675105</v>
      </c>
    </row>
    <row r="78" spans="1:11" ht="12.75">
      <c r="A78" s="201" t="s">
        <v>111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203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0</v>
      </c>
      <c r="K79" s="50">
        <f>K80-K81</f>
        <v>33651984</v>
      </c>
    </row>
    <row r="80" spans="1:11" ht="12.75">
      <c r="A80" s="210" t="s">
        <v>137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>
        <v>33651984</v>
      </c>
    </row>
    <row r="81" spans="1:11" ht="12.75">
      <c r="A81" s="210" t="s">
        <v>138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/>
      <c r="K81" s="7"/>
    </row>
    <row r="82" spans="1:11" ht="12.75">
      <c r="A82" s="201" t="s">
        <v>204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33651983</v>
      </c>
      <c r="K82" s="50">
        <f>K83-K84</f>
        <v>5449047</v>
      </c>
    </row>
    <row r="83" spans="1:11" ht="12.75">
      <c r="A83" s="210" t="s">
        <v>139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33651983</v>
      </c>
      <c r="K83" s="7">
        <v>5449047</v>
      </c>
    </row>
    <row r="84" spans="1:11" ht="12.75">
      <c r="A84" s="210" t="s">
        <v>140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/>
    </row>
    <row r="85" spans="1:11" ht="12.75">
      <c r="A85" s="201" t="s">
        <v>141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0">
        <f>SUM(J87:J89)</f>
        <v>134831261</v>
      </c>
      <c r="K86" s="50">
        <f>SUM(K87:K89)</f>
        <v>134831261</v>
      </c>
    </row>
    <row r="87" spans="1:11" ht="12.75">
      <c r="A87" s="201" t="s">
        <v>104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1114588</v>
      </c>
      <c r="K87" s="7">
        <v>1114588</v>
      </c>
    </row>
    <row r="88" spans="1:11" ht="12.75">
      <c r="A88" s="201" t="s">
        <v>105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106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133716673</v>
      </c>
      <c r="K89" s="7">
        <v>133716673</v>
      </c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0">
        <f>SUM(J91:J99)</f>
        <v>5722796</v>
      </c>
      <c r="K90" s="50">
        <f>SUM(K91:K99)</f>
        <v>27384482</v>
      </c>
    </row>
    <row r="91" spans="1:11" ht="12.75">
      <c r="A91" s="201" t="s">
        <v>107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208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5722796</v>
      </c>
      <c r="K93" s="7">
        <v>27384482</v>
      </c>
    </row>
    <row r="94" spans="1:11" ht="12.75">
      <c r="A94" s="201" t="s">
        <v>209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210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211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84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82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83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0">
        <f>SUM(J101:J112)</f>
        <v>115252376</v>
      </c>
      <c r="K100" s="50">
        <f>SUM(K101:K112)</f>
        <v>156267717</v>
      </c>
    </row>
    <row r="101" spans="1:11" ht="12.75">
      <c r="A101" s="201" t="s">
        <v>107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4390404</v>
      </c>
      <c r="K101" s="7">
        <v>7440599</v>
      </c>
    </row>
    <row r="102" spans="1:11" ht="12.75">
      <c r="A102" s="201" t="s">
        <v>208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/>
      <c r="K102" s="7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3576748</v>
      </c>
      <c r="K103" s="7">
        <v>2852468</v>
      </c>
    </row>
    <row r="104" spans="1:11" ht="12.75">
      <c r="A104" s="201" t="s">
        <v>209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30820423</v>
      </c>
      <c r="K104" s="7">
        <v>43947648</v>
      </c>
    </row>
    <row r="105" spans="1:11" ht="12.75">
      <c r="A105" s="201" t="s">
        <v>210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64090158</v>
      </c>
      <c r="K105" s="7">
        <v>67759634</v>
      </c>
    </row>
    <row r="106" spans="1:11" ht="12.75">
      <c r="A106" s="201" t="s">
        <v>211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84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85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4629218</v>
      </c>
      <c r="K108" s="7">
        <v>8543388</v>
      </c>
    </row>
    <row r="109" spans="1:11" ht="12.75">
      <c r="A109" s="201" t="s">
        <v>86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7457179</v>
      </c>
      <c r="K109" s="7">
        <v>10934354</v>
      </c>
    </row>
    <row r="110" spans="1:11" ht="12.75">
      <c r="A110" s="201" t="s">
        <v>89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87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88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288246</v>
      </c>
      <c r="K112" s="7">
        <v>14789626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6069190</v>
      </c>
      <c r="K113" s="7">
        <v>6069190</v>
      </c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0">
        <f>J69+J86+J90+J100+J113</f>
        <v>441625394</v>
      </c>
      <c r="K114" s="50">
        <f>K69+K86+K90+K100+K113</f>
        <v>509751469</v>
      </c>
    </row>
    <row r="115" spans="1:11" ht="12.75">
      <c r="A115" s="220" t="s">
        <v>47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105110808</v>
      </c>
      <c r="K115" s="8">
        <v>107030880</v>
      </c>
    </row>
    <row r="116" spans="1:11" ht="12.75">
      <c r="A116" s="207" t="s">
        <v>274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154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275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O13" sqref="O13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1.28125" style="49" customWidth="1"/>
    <col min="11" max="11" width="11.421875" style="49" customWidth="1"/>
    <col min="12" max="13" width="11.57421875" style="49" customWidth="1"/>
    <col min="14" max="16384" width="9.140625" style="49" customWidth="1"/>
  </cols>
  <sheetData>
    <row r="1" spans="1:13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300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34.5">
      <c r="A4" s="229" t="s">
        <v>49</v>
      </c>
      <c r="B4" s="229"/>
      <c r="C4" s="229"/>
      <c r="D4" s="229"/>
      <c r="E4" s="229"/>
      <c r="F4" s="229"/>
      <c r="G4" s="229"/>
      <c r="H4" s="229"/>
      <c r="I4" s="55" t="s">
        <v>244</v>
      </c>
      <c r="J4" s="228" t="s">
        <v>282</v>
      </c>
      <c r="K4" s="228"/>
      <c r="L4" s="228" t="s">
        <v>283</v>
      </c>
      <c r="M4" s="228"/>
    </row>
    <row r="5" spans="1:13" ht="12.7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278</v>
      </c>
      <c r="K5" s="57" t="s">
        <v>279</v>
      </c>
      <c r="L5" s="57" t="s">
        <v>278</v>
      </c>
      <c r="M5" s="57" t="s">
        <v>279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1">
        <f>SUM(J8:J9)</f>
        <v>211889752</v>
      </c>
      <c r="K7" s="51">
        <f>SUM(K8:K9)</f>
        <v>211889752</v>
      </c>
      <c r="L7" s="51">
        <f>SUM(L8:L9)</f>
        <v>111863592</v>
      </c>
      <c r="M7" s="51">
        <f>SUM(M8:M9)</f>
        <v>111863592</v>
      </c>
    </row>
    <row r="8" spans="1:13" ht="12.75">
      <c r="A8" s="198" t="s">
        <v>125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211768014</v>
      </c>
      <c r="K8" s="7">
        <v>211768014</v>
      </c>
      <c r="L8" s="7">
        <v>111290573</v>
      </c>
      <c r="M8" s="7">
        <v>111290573</v>
      </c>
    </row>
    <row r="9" spans="1:13" ht="12.75">
      <c r="A9" s="198" t="s">
        <v>93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121738</v>
      </c>
      <c r="K9" s="7">
        <v>121738</v>
      </c>
      <c r="L9" s="7">
        <v>573019</v>
      </c>
      <c r="M9" s="7">
        <v>573019</v>
      </c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0">
        <f>J11+J12+J16+J20+J21+J22+J25+J26</f>
        <v>200638493</v>
      </c>
      <c r="K10" s="50">
        <f>K11+K12+K16+K20+K21+K22+K25+K26</f>
        <v>200638493</v>
      </c>
      <c r="L10" s="50">
        <f>L11+L12+L16+L20+L21+L22+L25+L26</f>
        <v>105663494</v>
      </c>
      <c r="M10" s="50">
        <f>M11+M12+M16+M20+M21+M22+M25+M26</f>
        <v>105663494</v>
      </c>
    </row>
    <row r="11" spans="1:13" ht="12.75">
      <c r="A11" s="198" t="s">
        <v>94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-10287079</v>
      </c>
      <c r="K11" s="7">
        <v>-10287079</v>
      </c>
      <c r="L11" s="7">
        <v>-68702442</v>
      </c>
      <c r="M11" s="7">
        <v>-68702442</v>
      </c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0">
        <f>SUM(J13:J15)</f>
        <v>158758571</v>
      </c>
      <c r="K12" s="50">
        <f>SUM(K13:K15)</f>
        <v>158758571</v>
      </c>
      <c r="L12" s="50">
        <f>SUM(L13:L15)</f>
        <v>140122176</v>
      </c>
      <c r="M12" s="50">
        <f>SUM(M13:M15)</f>
        <v>140122176</v>
      </c>
    </row>
    <row r="13" spans="1:13" ht="12.75">
      <c r="A13" s="201" t="s">
        <v>121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139932035</v>
      </c>
      <c r="K13" s="7">
        <v>139932035</v>
      </c>
      <c r="L13" s="7">
        <v>122222030</v>
      </c>
      <c r="M13" s="7">
        <v>122222030</v>
      </c>
    </row>
    <row r="14" spans="1:13" ht="12.75">
      <c r="A14" s="201" t="s">
        <v>122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12332996</v>
      </c>
      <c r="K14" s="7">
        <v>12332996</v>
      </c>
      <c r="L14" s="7">
        <v>11978963</v>
      </c>
      <c r="M14" s="7">
        <v>11978963</v>
      </c>
    </row>
    <row r="15" spans="1:13" ht="12.75">
      <c r="A15" s="201" t="s">
        <v>51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6493540</v>
      </c>
      <c r="K15" s="7">
        <v>6493540</v>
      </c>
      <c r="L15" s="7">
        <v>5921183</v>
      </c>
      <c r="M15" s="7">
        <v>5921183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0">
        <f>SUM(J17:J19)</f>
        <v>24786824</v>
      </c>
      <c r="K16" s="50">
        <f>SUM(K17:K19)</f>
        <v>24786824</v>
      </c>
      <c r="L16" s="50">
        <f>SUM(L17:L19)</f>
        <v>25113036</v>
      </c>
      <c r="M16" s="50">
        <f>SUM(M17:M19)</f>
        <v>25113036</v>
      </c>
    </row>
    <row r="17" spans="1:13" ht="12.75">
      <c r="A17" s="201" t="s">
        <v>52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13708550</v>
      </c>
      <c r="K17" s="7">
        <v>13708550</v>
      </c>
      <c r="L17" s="7">
        <v>13839047</v>
      </c>
      <c r="M17" s="7">
        <v>13839047</v>
      </c>
    </row>
    <row r="18" spans="1:13" ht="12.75">
      <c r="A18" s="201" t="s">
        <v>53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7212934</v>
      </c>
      <c r="K18" s="7">
        <v>7212934</v>
      </c>
      <c r="L18" s="7">
        <v>8496274</v>
      </c>
      <c r="M18" s="7">
        <v>8496274</v>
      </c>
    </row>
    <row r="19" spans="1:13" ht="12.75">
      <c r="A19" s="201" t="s">
        <v>54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3865340</v>
      </c>
      <c r="K19" s="7">
        <v>3865340</v>
      </c>
      <c r="L19" s="7">
        <v>2777715</v>
      </c>
      <c r="M19" s="7">
        <v>2777715</v>
      </c>
    </row>
    <row r="20" spans="1:13" ht="12.75">
      <c r="A20" s="198" t="s">
        <v>95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3907430</v>
      </c>
      <c r="K20" s="7">
        <v>3907430</v>
      </c>
      <c r="L20" s="7">
        <v>2144595</v>
      </c>
      <c r="M20" s="7">
        <v>2144595</v>
      </c>
    </row>
    <row r="21" spans="1:13" ht="12.75">
      <c r="A21" s="198" t="s">
        <v>96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4997332</v>
      </c>
      <c r="K21" s="7">
        <v>4997332</v>
      </c>
      <c r="L21" s="7">
        <v>6401638</v>
      </c>
      <c r="M21" s="7">
        <v>6401638</v>
      </c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1" t="s">
        <v>112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113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198" t="s">
        <v>97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18000000</v>
      </c>
      <c r="K25" s="7">
        <v>18000000</v>
      </c>
      <c r="L25" s="7"/>
      <c r="M25" s="7"/>
    </row>
    <row r="26" spans="1:13" ht="12.75">
      <c r="A26" s="198" t="s">
        <v>40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475415</v>
      </c>
      <c r="K26" s="7">
        <v>475415</v>
      </c>
      <c r="L26" s="7">
        <v>584491</v>
      </c>
      <c r="M26" s="7">
        <v>584491</v>
      </c>
    </row>
    <row r="27" spans="1:13" ht="12.75">
      <c r="A27" s="198" t="s">
        <v>178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0">
        <f>SUM(J28:J32)</f>
        <v>2656596</v>
      </c>
      <c r="K27" s="50">
        <f>SUM(K28:K32)</f>
        <v>2656596</v>
      </c>
      <c r="L27" s="50">
        <f>SUM(L28:L32)</f>
        <v>3104892</v>
      </c>
      <c r="M27" s="50">
        <f>SUM(M28:M32)</f>
        <v>3104892</v>
      </c>
    </row>
    <row r="28" spans="1:13" ht="12.75">
      <c r="A28" s="198" t="s">
        <v>192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8186</v>
      </c>
      <c r="K28" s="7">
        <v>8186</v>
      </c>
      <c r="L28" s="7">
        <v>2468</v>
      </c>
      <c r="M28" s="7">
        <v>2468</v>
      </c>
    </row>
    <row r="29" spans="1:13" ht="12.75">
      <c r="A29" s="198" t="s">
        <v>128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2648410</v>
      </c>
      <c r="K29" s="7">
        <v>2648410</v>
      </c>
      <c r="L29" s="7">
        <v>3102424</v>
      </c>
      <c r="M29" s="7">
        <v>3102424</v>
      </c>
    </row>
    <row r="30" spans="1:13" ht="12.75">
      <c r="A30" s="198" t="s">
        <v>114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188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115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179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0">
        <f>SUM(J34:J37)</f>
        <v>2195077</v>
      </c>
      <c r="K33" s="50">
        <f>SUM(K34:K37)</f>
        <v>2195077</v>
      </c>
      <c r="L33" s="50">
        <f>SUM(L34:L37)</f>
        <v>2493681</v>
      </c>
      <c r="M33" s="50">
        <f>SUM(M34:M37)</f>
        <v>2493681</v>
      </c>
    </row>
    <row r="34" spans="1:13" ht="12.75">
      <c r="A34" s="198" t="s">
        <v>56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8650</v>
      </c>
      <c r="K34" s="7">
        <v>8650</v>
      </c>
      <c r="L34" s="7">
        <v>285197</v>
      </c>
      <c r="M34" s="7">
        <v>285197</v>
      </c>
    </row>
    <row r="35" spans="1:13" ht="12.75">
      <c r="A35" s="198" t="s">
        <v>55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2186427</v>
      </c>
      <c r="K35" s="7">
        <v>2186427</v>
      </c>
      <c r="L35" s="7">
        <v>2208484</v>
      </c>
      <c r="M35" s="7">
        <v>2208484</v>
      </c>
    </row>
    <row r="36" spans="1:13" ht="12.75">
      <c r="A36" s="198" t="s">
        <v>189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57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163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164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190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191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180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0">
        <f>J7+J27+J38+J40</f>
        <v>214546348</v>
      </c>
      <c r="K42" s="50">
        <f>K7+K27+K38+K40</f>
        <v>214546348</v>
      </c>
      <c r="L42" s="50">
        <f>L7+L27+L38+L40</f>
        <v>114968484</v>
      </c>
      <c r="M42" s="50">
        <f>M7+M27+M38+M40</f>
        <v>114968484</v>
      </c>
    </row>
    <row r="43" spans="1:13" ht="12.75">
      <c r="A43" s="198" t="s">
        <v>181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0">
        <f>J10+J33+J39+J41</f>
        <v>202833570</v>
      </c>
      <c r="K43" s="50">
        <f>K10+K33+K39+K41</f>
        <v>202833570</v>
      </c>
      <c r="L43" s="50">
        <f>L10+L33+L39+L41</f>
        <v>108157175</v>
      </c>
      <c r="M43" s="50">
        <f>M10+M33+M39+M41</f>
        <v>108157175</v>
      </c>
    </row>
    <row r="44" spans="1:13" ht="12.75">
      <c r="A44" s="198" t="s">
        <v>201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0">
        <f>J42-J43</f>
        <v>11712778</v>
      </c>
      <c r="K44" s="50">
        <f>K42-K43</f>
        <v>11712778</v>
      </c>
      <c r="L44" s="50">
        <f>L42-L43</f>
        <v>6811309</v>
      </c>
      <c r="M44" s="50">
        <f>M42-M43</f>
        <v>6811309</v>
      </c>
    </row>
    <row r="45" spans="1:13" ht="12.75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11712778</v>
      </c>
      <c r="K45" s="50">
        <f>IF(K42&gt;K43,K42-K43,0)</f>
        <v>11712778</v>
      </c>
      <c r="L45" s="50">
        <f>IF(L42&gt;L43,L42-L43,0)</f>
        <v>6811309</v>
      </c>
      <c r="M45" s="50">
        <f>IF(M42&gt;M43,M42-M43,0)</f>
        <v>6811309</v>
      </c>
    </row>
    <row r="46" spans="1:13" ht="12.75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98" t="s">
        <v>182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2342556</v>
      </c>
      <c r="K47" s="7">
        <v>2342556</v>
      </c>
      <c r="L47" s="7">
        <v>1362262</v>
      </c>
      <c r="M47" s="7">
        <v>1362262</v>
      </c>
    </row>
    <row r="48" spans="1:13" ht="12.75">
      <c r="A48" s="198" t="s">
        <v>202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0">
        <f>J44-J47</f>
        <v>9370222</v>
      </c>
      <c r="K48" s="50">
        <f>K44-K47</f>
        <v>9370222</v>
      </c>
      <c r="L48" s="50">
        <f>L44-L47</f>
        <v>5449047</v>
      </c>
      <c r="M48" s="50">
        <f>M44-M47</f>
        <v>5449047</v>
      </c>
    </row>
    <row r="49" spans="1:13" ht="12.75">
      <c r="A49" s="210" t="s">
        <v>160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9370222</v>
      </c>
      <c r="K49" s="50">
        <f>IF(K48&gt;0,K48,0)</f>
        <v>9370222</v>
      </c>
      <c r="L49" s="50">
        <f>IF(L48&gt;0,L48,0)</f>
        <v>5449047</v>
      </c>
      <c r="M49" s="50">
        <f>IF(M48&gt;0,M48,0)</f>
        <v>5449047</v>
      </c>
    </row>
    <row r="50" spans="1:13" ht="12.75">
      <c r="A50" s="231" t="s">
        <v>185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7" t="s">
        <v>276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155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4" t="s">
        <v>199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07" t="s">
        <v>157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f>J48</f>
        <v>9370222</v>
      </c>
      <c r="K56" s="6">
        <f>K48</f>
        <v>9370222</v>
      </c>
      <c r="L56" s="6">
        <f>L48</f>
        <v>5449047</v>
      </c>
      <c r="M56" s="6">
        <f>M48</f>
        <v>5449047</v>
      </c>
    </row>
    <row r="57" spans="1:13" ht="12.75">
      <c r="A57" s="198" t="s">
        <v>186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8" t="s">
        <v>193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194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38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195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196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197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198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187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161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8" t="s">
        <v>162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8">
        <f>J56+J66</f>
        <v>9370222</v>
      </c>
      <c r="K67" s="58">
        <f>K56+K66</f>
        <v>9370222</v>
      </c>
      <c r="L67" s="58">
        <f>L56+L66</f>
        <v>5449047</v>
      </c>
      <c r="M67" s="58">
        <f>M56+M66</f>
        <v>5449047</v>
      </c>
    </row>
    <row r="68" spans="1:13" ht="12.75" customHeight="1">
      <c r="A68" s="241" t="s">
        <v>277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156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199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38" t="s">
        <v>200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7:M10 K12:M22 J48:M50 K27:M27 K23:L26 K33:M33 K28:L32 K34:L41 M34:M35 M28:M29 M26">
      <formula1>0</formula1>
    </dataValidation>
  </dataValidations>
  <printOptions/>
  <pageMargins left="0.1968503937007874" right="0.15748031496062992" top="0.6692913385826772" bottom="0.984251968503937" header="0.5118110236220472" footer="0.5118110236220472"/>
  <pageSetup horizontalDpi="600" verticalDpi="600" orientation="portrait" paperSize="9" scale="93" r:id="rId1"/>
  <rowBreaks count="1" manualBreakCount="1">
    <brk id="50" max="255" man="1"/>
  </rowBreaks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A7" sqref="A7:H7"/>
    </sheetView>
  </sheetViews>
  <sheetFormatPr defaultColWidth="9.140625" defaultRowHeight="12.75"/>
  <cols>
    <col min="1" max="6" width="9.140625" style="49" customWidth="1"/>
    <col min="7" max="7" width="6.57421875" style="49" customWidth="1"/>
    <col min="8" max="8" width="0.71875" style="49" customWidth="1"/>
    <col min="9" max="9" width="8.7109375" style="49" customWidth="1"/>
    <col min="10" max="10" width="13.28125" style="49" customWidth="1"/>
    <col min="11" max="11" width="13.7109375" style="49" customWidth="1"/>
    <col min="12" max="16384" width="9.140625" style="49" customWidth="1"/>
  </cols>
  <sheetData>
    <row r="1" spans="1:11" ht="12.75" customHeight="1">
      <c r="A1" s="248" t="s">
        <v>135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300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49</v>
      </c>
      <c r="B4" s="250"/>
      <c r="C4" s="250"/>
      <c r="D4" s="250"/>
      <c r="E4" s="250"/>
      <c r="F4" s="250"/>
      <c r="G4" s="250"/>
      <c r="H4" s="250"/>
      <c r="I4" s="63" t="s">
        <v>244</v>
      </c>
      <c r="J4" s="64" t="s">
        <v>282</v>
      </c>
      <c r="K4" s="64" t="s">
        <v>283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247</v>
      </c>
      <c r="K5" s="66" t="s">
        <v>248</v>
      </c>
    </row>
    <row r="6" spans="1:11" ht="12.75">
      <c r="A6" s="207" t="s">
        <v>129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301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9370222</v>
      </c>
      <c r="K7" s="7">
        <v>5449047</v>
      </c>
    </row>
    <row r="8" spans="1:11" ht="12.75">
      <c r="A8" s="201" t="s">
        <v>34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3907430</v>
      </c>
      <c r="K8" s="7">
        <v>2144595</v>
      </c>
    </row>
    <row r="9" spans="1:11" ht="12.75">
      <c r="A9" s="201" t="s">
        <v>35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>
        <v>19846896</v>
      </c>
    </row>
    <row r="10" spans="1:11" ht="12.75">
      <c r="A10" s="201" t="s">
        <v>36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>
        <v>7630159</v>
      </c>
    </row>
    <row r="11" spans="1:11" ht="12.75">
      <c r="A11" s="201" t="s">
        <v>37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41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74190348</v>
      </c>
      <c r="K12" s="7">
        <v>17115574</v>
      </c>
    </row>
    <row r="13" spans="1:11" ht="12.75">
      <c r="A13" s="198" t="s">
        <v>130</v>
      </c>
      <c r="B13" s="199"/>
      <c r="C13" s="199"/>
      <c r="D13" s="199"/>
      <c r="E13" s="199"/>
      <c r="F13" s="199"/>
      <c r="G13" s="199"/>
      <c r="H13" s="199"/>
      <c r="I13" s="1">
        <v>7</v>
      </c>
      <c r="J13" s="61">
        <f>SUM(J7:J12)</f>
        <v>87468000</v>
      </c>
      <c r="K13" s="50">
        <f>SUM(K7:K12)</f>
        <v>52186271</v>
      </c>
    </row>
    <row r="14" spans="1:11" ht="12.75">
      <c r="A14" s="201" t="s">
        <v>42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34730411</v>
      </c>
      <c r="K14" s="7"/>
    </row>
    <row r="15" spans="1:11" ht="12.75">
      <c r="A15" s="201" t="s">
        <v>43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50617622</v>
      </c>
      <c r="K15" s="7"/>
    </row>
    <row r="16" spans="1:11" ht="12.75">
      <c r="A16" s="201" t="s">
        <v>44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18813131</v>
      </c>
      <c r="K16" s="7">
        <v>72898199</v>
      </c>
    </row>
    <row r="17" spans="1:11" ht="12.75">
      <c r="A17" s="201" t="s">
        <v>45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/>
    </row>
    <row r="18" spans="1:11" ht="12.75">
      <c r="A18" s="198" t="s">
        <v>131</v>
      </c>
      <c r="B18" s="199"/>
      <c r="C18" s="199"/>
      <c r="D18" s="199"/>
      <c r="E18" s="199"/>
      <c r="F18" s="199"/>
      <c r="G18" s="199"/>
      <c r="H18" s="199"/>
      <c r="I18" s="1">
        <v>12</v>
      </c>
      <c r="J18" s="61">
        <f>SUM(J14:J17)</f>
        <v>104161164</v>
      </c>
      <c r="K18" s="50">
        <f>SUM(K14:K17)</f>
        <v>72898199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61">
        <f>IF(J18&gt;J13,J18-J13,0)</f>
        <v>16693164</v>
      </c>
      <c r="K20" s="50">
        <f>IF(K18&gt;K13,K18-K13,0)</f>
        <v>20711928</v>
      </c>
    </row>
    <row r="21" spans="1:11" ht="12.75">
      <c r="A21" s="207" t="s">
        <v>132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146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 ht="12.75">
      <c r="A23" s="201" t="s">
        <v>147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148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149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150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8" t="s">
        <v>136</v>
      </c>
      <c r="B27" s="199"/>
      <c r="C27" s="199"/>
      <c r="D27" s="199"/>
      <c r="E27" s="199"/>
      <c r="F27" s="199"/>
      <c r="G27" s="199"/>
      <c r="H27" s="199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201" t="s">
        <v>100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5336180</v>
      </c>
      <c r="K28" s="7">
        <v>10802357</v>
      </c>
    </row>
    <row r="29" spans="1:11" ht="12.75">
      <c r="A29" s="201" t="s">
        <v>101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61">
        <f>SUM(J28:J30)</f>
        <v>5336180</v>
      </c>
      <c r="K31" s="50">
        <f>SUM(K28:K30)</f>
        <v>10802357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61">
        <f>IF(J31&gt;J27,J31-J27,0)</f>
        <v>5336180</v>
      </c>
      <c r="K33" s="50">
        <f>IF(K31&gt;K27,K31-K27,0)</f>
        <v>10802357</v>
      </c>
    </row>
    <row r="34" spans="1:11" ht="12.75">
      <c r="A34" s="207" t="s">
        <v>133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142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>
        <v>20937406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198" t="s">
        <v>58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1">
        <f>SUM(J35:J37)</f>
        <v>0</v>
      </c>
      <c r="K38" s="50">
        <f>SUM(K35:K37)</f>
        <v>20937406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1406409</v>
      </c>
      <c r="K39" s="7"/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37181655</v>
      </c>
      <c r="K43" s="7">
        <v>3364683</v>
      </c>
    </row>
    <row r="44" spans="1:11" ht="12.75">
      <c r="A44" s="198" t="s">
        <v>59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1">
        <f>SUM(J39:J43)</f>
        <v>38588064</v>
      </c>
      <c r="K44" s="50">
        <f>SUM(K39:K43)</f>
        <v>3364683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61">
        <f>IF(J38&gt;J44,J38-J44,0)</f>
        <v>0</v>
      </c>
      <c r="K45" s="50">
        <f>IF(K38&gt;K44,K38-K44,0)</f>
        <v>17572723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1">
        <f>IF(J44&gt;J38,J44-J38,0)</f>
        <v>38588064</v>
      </c>
      <c r="K46" s="50">
        <f>IF(K44&gt;K38,K44-K38,0)</f>
        <v>0</v>
      </c>
    </row>
    <row r="47" spans="1:11" ht="12.75">
      <c r="A47" s="201" t="s">
        <v>60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1" t="s">
        <v>61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60617408</v>
      </c>
      <c r="K48" s="50">
        <f>IF(K20-K19+K33-K32+K46-K45&gt;0,K20-K19+K33-K32+K46-K45,0)</f>
        <v>13941562</v>
      </c>
    </row>
    <row r="49" spans="1:11" ht="12.75">
      <c r="A49" s="201" t="s">
        <v>134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112428967</v>
      </c>
      <c r="K49" s="7">
        <v>37928446</v>
      </c>
    </row>
    <row r="50" spans="1:11" ht="12.75">
      <c r="A50" s="201" t="s">
        <v>143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144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60617408</v>
      </c>
      <c r="K51" s="7">
        <v>13941562</v>
      </c>
    </row>
    <row r="52" spans="1:11" ht="12.75">
      <c r="A52" s="213" t="s">
        <v>145</v>
      </c>
      <c r="B52" s="214"/>
      <c r="C52" s="214"/>
      <c r="D52" s="214"/>
      <c r="E52" s="214"/>
      <c r="F52" s="214"/>
      <c r="G52" s="214"/>
      <c r="H52" s="214"/>
      <c r="I52" s="4">
        <v>44</v>
      </c>
      <c r="J52" s="62">
        <f>J49+J50-J51</f>
        <v>51811559</v>
      </c>
      <c r="K52" s="58">
        <f>K49+K50-K51</f>
        <v>23986884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3937007874015748" right="0.17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6" width="9.140625" style="69" customWidth="1"/>
    <col min="7" max="7" width="5.57421875" style="69" customWidth="1"/>
    <col min="8" max="8" width="6.140625" style="69" customWidth="1"/>
    <col min="9" max="9" width="6.7109375" style="69" customWidth="1"/>
    <col min="10" max="10" width="13.28125" style="69" customWidth="1"/>
    <col min="11" max="11" width="13.140625" style="69" customWidth="1"/>
    <col min="12" max="16384" width="9.140625" style="69" customWidth="1"/>
  </cols>
  <sheetData>
    <row r="1" spans="1:12" ht="12.75">
      <c r="A1" s="260" t="s">
        <v>245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39"/>
      <c r="B2" s="67"/>
      <c r="C2" s="270" t="s">
        <v>246</v>
      </c>
      <c r="D2" s="270"/>
      <c r="E2" s="70">
        <v>40909</v>
      </c>
      <c r="F2" s="40" t="s">
        <v>215</v>
      </c>
      <c r="G2" s="271">
        <v>40999</v>
      </c>
      <c r="H2" s="272"/>
      <c r="I2" s="67"/>
      <c r="J2" s="67"/>
      <c r="K2" s="67"/>
      <c r="L2" s="71"/>
    </row>
    <row r="3" spans="1:11" ht="23.25">
      <c r="A3" s="273" t="s">
        <v>49</v>
      </c>
      <c r="B3" s="273"/>
      <c r="C3" s="273"/>
      <c r="D3" s="273"/>
      <c r="E3" s="273"/>
      <c r="F3" s="273"/>
      <c r="G3" s="273"/>
      <c r="H3" s="273"/>
      <c r="I3" s="74" t="s">
        <v>269</v>
      </c>
      <c r="J3" s="75" t="s">
        <v>123</v>
      </c>
      <c r="K3" s="75" t="s">
        <v>124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247</v>
      </c>
      <c r="K4" s="76" t="s">
        <v>248</v>
      </c>
    </row>
    <row r="5" spans="1:11" ht="12.75">
      <c r="A5" s="262" t="s">
        <v>249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76684800</v>
      </c>
      <c r="K5" s="42">
        <v>76684800</v>
      </c>
    </row>
    <row r="6" spans="1:11" ht="12.75">
      <c r="A6" s="262" t="s">
        <v>250</v>
      </c>
      <c r="B6" s="263"/>
      <c r="C6" s="263"/>
      <c r="D6" s="263"/>
      <c r="E6" s="263"/>
      <c r="F6" s="263"/>
      <c r="G6" s="263"/>
      <c r="H6" s="263"/>
      <c r="I6" s="41">
        <v>2</v>
      </c>
      <c r="J6" s="43"/>
      <c r="K6" s="43"/>
    </row>
    <row r="7" spans="1:11" ht="12.75">
      <c r="A7" s="262" t="s">
        <v>251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69412988</v>
      </c>
      <c r="K7" s="43">
        <v>69412988</v>
      </c>
    </row>
    <row r="8" spans="1:11" ht="12.75">
      <c r="A8" s="262" t="s">
        <v>252</v>
      </c>
      <c r="B8" s="263"/>
      <c r="C8" s="263"/>
      <c r="D8" s="263"/>
      <c r="E8" s="263"/>
      <c r="F8" s="263"/>
      <c r="G8" s="263"/>
      <c r="H8" s="263"/>
      <c r="I8" s="41">
        <v>4</v>
      </c>
      <c r="J8" s="43"/>
      <c r="K8" s="43">
        <v>33651984</v>
      </c>
    </row>
    <row r="9" spans="1:11" ht="12.75">
      <c r="A9" s="262" t="s">
        <v>253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33651984</v>
      </c>
      <c r="K9" s="43">
        <v>5449047</v>
      </c>
    </row>
    <row r="10" spans="1:11" ht="12.75">
      <c r="A10" s="262" t="s">
        <v>254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/>
      <c r="K10" s="43"/>
    </row>
    <row r="11" spans="1:11" ht="12.75">
      <c r="A11" s="262" t="s">
        <v>255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/>
      <c r="K11" s="43"/>
    </row>
    <row r="12" spans="1:11" ht="12.75">
      <c r="A12" s="262" t="s">
        <v>256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/>
      <c r="K12" s="43"/>
    </row>
    <row r="13" spans="1:11" ht="12.75">
      <c r="A13" s="262" t="s">
        <v>257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/>
      <c r="K13" s="43"/>
    </row>
    <row r="14" spans="1:11" ht="12.75">
      <c r="A14" s="264" t="s">
        <v>258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179749772</v>
      </c>
      <c r="K14" s="72">
        <f>SUM(K5:K13)</f>
        <v>185198819</v>
      </c>
    </row>
    <row r="15" spans="1:11" ht="12.75">
      <c r="A15" s="262" t="s">
        <v>259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/>
      <c r="K15" s="43"/>
    </row>
    <row r="16" spans="1:11" ht="12.75">
      <c r="A16" s="262" t="s">
        <v>260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/>
      <c r="K16" s="43"/>
    </row>
    <row r="17" spans="1:11" ht="12.75">
      <c r="A17" s="262" t="s">
        <v>261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/>
      <c r="K17" s="43"/>
    </row>
    <row r="18" spans="1:11" ht="12.75">
      <c r="A18" s="262" t="s">
        <v>262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/>
      <c r="K18" s="43"/>
    </row>
    <row r="19" spans="1:11" ht="12.75">
      <c r="A19" s="262" t="s">
        <v>263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/>
      <c r="K19" s="43"/>
    </row>
    <row r="20" spans="1:11" ht="12.75">
      <c r="A20" s="262" t="s">
        <v>264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/>
      <c r="K20" s="43"/>
    </row>
    <row r="21" spans="1:11" ht="12.75">
      <c r="A21" s="264" t="s">
        <v>265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266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/>
      <c r="K23" s="42"/>
    </row>
    <row r="24" spans="1:11" ht="17.25" customHeight="1">
      <c r="A24" s="256" t="s">
        <v>267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/>
      <c r="K24" s="73"/>
    </row>
    <row r="25" spans="1:11" ht="30" customHeight="1">
      <c r="A25" s="258" t="s">
        <v>268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362204724409449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agapitom</cp:lastModifiedBy>
  <cp:lastPrinted>2012-02-14T12:14:47Z</cp:lastPrinted>
  <dcterms:created xsi:type="dcterms:W3CDTF">2008-10-17T11:51:54Z</dcterms:created>
  <dcterms:modified xsi:type="dcterms:W3CDTF">2012-04-25T11:15:42Z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