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<sst xmlns="http://schemas.openxmlformats.org/spreadsheetml/2006/main" count="395" uniqueCount="342">
  <si>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</si>
  <si>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</si>
  <si>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</si>
  <si>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</si>
  <si>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</si>
  <si>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</si>
  <si>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</si>
  <si>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</si>
  <si>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</si>
  <si>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</si>
  <si>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</si>
  <si>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</si>
  <si>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</si>
  <si>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</si>
  <si>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</si>
  <si>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</si>
  <si>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</si>
  <si>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</si>
  <si>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</si>
  <si>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</si>
  <si>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</si>
  <si>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</si>
  <si>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</si>
  <si>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</si>
  <si>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</si>
  <si>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</si>
  <si>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</si>
  <si>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</si>
  <si>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</si>
  <si>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</si>
  <si>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</si>
  <si>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</si>
  <si>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</si>
  <si>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</si>
  <si>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</si>
  <si>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</si>
  <si>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</si>
  <si>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</si>
  <si>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</si>
  <si>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</si>
  <si>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</si>
  <si>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</si>
  <si>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</si>
  <si>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</si>
  <si>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</si>
  <si>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</si>
  <si>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</si>
  <si>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</si>
  <si>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</si>
  <si>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</si>
  <si>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</si>
  <si>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</si>
  <si>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</si>
  <si>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</si>
  <si>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</si>
  <si>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</si>
  <si>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</si>
  <si>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</si>
  <si>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</si>
  <si>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</si>
  <si>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</si>
  <si>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</si>
  <si>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</si>
  <si>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</si>
  <si>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</si>
  <si>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</si>
  <si>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</si>
  <si>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</si>
  <si>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</si>
  <si>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</si>
  <si>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</si>
  <si>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</si>
  <si>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</si>
  <si>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</si>
  <si>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</si>
  <si>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</si>
  <si>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</si>
  <si>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</si>
  <si>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</si>
  <si>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</si>
  <si>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</si>
  <si>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</si>
  <si>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</si>
  <si>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</si>
  <si>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</si>
  <si>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</si>
  <si>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</si>
  <si>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</si>
  <si>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</si>
  <si>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</si>
  <si>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</si>
  <si>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</si>
  <si>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</si>
  <si>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</si>
  <si>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</si>
  <si>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</si>
  <si>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</si>
  <si>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</si>
  <si>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</si>
  <si>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</si>
  <si>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</si>
  <si>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</si>
  <si>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</si>
  <si>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</si>
  <si>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</si>
  <si>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</si>
  <si>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</si>
  <si>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</si>
  <si>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</si>
  <si>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</si>
  <si>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</si>
  <si>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</si>
  <si>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</si>
  <si>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</si>
  <si>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</si>
  <si>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</si>
  <si>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</si>
  <si>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</si>
  <si>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</si>
  <si>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</si>
  <si>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</si>
  <si>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</si>
  <si>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</si>
  <si>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</si>
  <si>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</si>
  <si>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</si>
  <si>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</si>
  <si>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</si>
  <si>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</si>
  <si>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</si>
  <si>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</si>
  <si>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</si>
  <si>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</si>
  <si>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</si>
  <si>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</si>
  <si>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</si>
  <si>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</si>
  <si>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</si>
  <si>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</si>
  <si>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</si>
  <si>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</si>
  <si>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</si>
  <si>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</si>
  <si>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</si>
  <si>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</si>
  <si>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</si>
  <si>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</si>
  <si>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</si>
  <si>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</si>
  <si>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</si>
  <si>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</si>
  <si>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</si>
  <si>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</si>
  <si>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</si>
  <si>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</si>
  <si>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</si>
  <si>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</si>
  <si>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</si>
  <si>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</si>
  <si>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</si>
  <si>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</si>
  <si>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</si>
  <si>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</si>
  <si>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</si>
  <si>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</si>
  <si>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</si>
  <si>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</si>
  <si>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</si>
  <si>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</si>
  <si>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</si>
  <si>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</si>
  <si>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</si>
  <si>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</si>
  <si>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</si>
  <si>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</si>
  <si>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</si>
  <si>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</si>
  <si>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</si>
  <si>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</si>
  <si>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</si>
  <si>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</si>
  <si>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</si>
  <si>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</si>
  <si>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</si>
  <si>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</si>
  <si>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</si>
  <si>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</si>
  <si>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</si>
  <si>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</si>
  <si>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</si>
  <si>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</si>
  <si>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</si>
  <si>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</si>
  <si>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</si>
  <si>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</si>
  <si>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</si>
  <si>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</si>
  <si>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</si>
  <si>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</si>
  <si>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</si>
  <si>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</si>
  <si>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</si>
  <si>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</si>
  <si>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</si>
  <si>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</si>
  <si>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</si>
  <si>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</si>
  <si>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</si>
  <si>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</si>
  <si>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</si>
  <si>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</si>
  <si>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</si>
  <si>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</si>
  <si>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</si>
  <si>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</si>
  <si>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</si>
  <si>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</si>
  <si>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</si>
  <si>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</si>
  <si>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</si>
  <si>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</si>
  <si>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</si>
  <si>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</si>
  <si>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</si>
  <si>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</si>
  <si>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</si>
  <si>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</si>
  <si>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</si>
  <si>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</si>
  <si>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</si>
  <si>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</si>
  <si>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</si>
  <si>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</si>
  <si>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</si>
  <si>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</si>
  <si>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</si>
  <si>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</si>
  <si>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</si>
  <si>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</si>
  <si>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</si>
  <si>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</si>
  <si>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</si>
  <si>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</si>
  <si>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</si>
  <si>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</si>
  <si>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</si>
  <si>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</si>
  <si>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</si>
  <si>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</si>
  <si>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</si>
  <si>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</si>
  <si>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</si>
  <si>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</si>
  <si>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</si>
  <si>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</si>
  <si>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</si>
  <si>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</si>
  <si>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</si>
  <si>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</si>
  <si>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</si>
  <si>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</si>
  <si>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</si>
  <si>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</si>
  <si>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</si>
  <si>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</si>
  <si>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</si>
  <si>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</si>
  <si>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</si>
  <si>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</si>
  <si>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</si>
  <si>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</si>
  <si>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</si>
  <si>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</si>
  <si>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</si>
  <si>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</si>
  <si>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</si>
  <si>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</si>
  <si>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</si>
  <si>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</si>
  <si>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</si>
  <si>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</si>
  <si>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</si>
  <si>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</si>
  <si>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</si>
  <si>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</si>
  <si>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</si>
  <si>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</si>
  <si>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</si>
  <si>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</si>
  <si>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</si>
  <si>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</si>
  <si>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</si>
  <si>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</si>
  <si>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</si>
  <si>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</si>
  <si>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</si>
  <si>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</si>
  <si>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</si>
  <si>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</si>
  <si>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</si>
  <si>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</si>
  <si>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</si>
  <si>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</si>
  <si>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</si>
  <si>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</si>
  <si>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</si>
  <si>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</si>
  <si>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</si>
  <si>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</si>
  <si>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</si>
  <si>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</si>
  <si>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</si>
  <si>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</si>
  <si>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</si>
  <si>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</si>
  <si>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</si>
  <si>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</si>
  <si>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</si>
  <si>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</si>
  <si>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</si>
  <si>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</si>
  <si>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</si>
  <si>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</si>
  <si>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</si>
  <si>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</si>
  <si>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</si>
  <si>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</si>
  <si>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</si>
  <si>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</si>
  <si>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</si>
  <si>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</si>
  <si>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</si>
  <si>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</si>
  <si>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NE</t>
  </si>
  <si>
    <t>KRPAN DARKO</t>
  </si>
  <si>
    <t>013783702</t>
  </si>
  <si>
    <t>013783714</t>
  </si>
  <si>
    <t>VLAIĆ PETAR</t>
  </si>
  <si>
    <t>Obveznik: KONČAR DISTRIBUTIVNI I SPECIJALNI TRANSFORMATORI d.d.</t>
  </si>
  <si>
    <t xml:space="preserve">   1. Dobit poslije poreza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</si>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</sst>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H36" sqref="H36:I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247</v>
      </c>
      <c r="B1" s="138"/>
      <c r="C1" s="13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248</v>
      </c>
      <c r="B2" s="160"/>
      <c r="C2" s="160"/>
      <c r="D2" s="161"/>
      <c r="E2" s="123">
        <v>40544</v>
      </c>
      <c r="F2" s="12"/>
      <c r="G2" s="13" t="s">
        <v>249</v>
      </c>
      <c r="H2" s="123">
        <v>40816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2" t="s">
        <v>316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250</v>
      </c>
      <c r="B6" s="166"/>
      <c r="C6" s="157" t="s">
        <v>322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251</v>
      </c>
      <c r="B8" s="168"/>
      <c r="C8" s="157" t="s">
        <v>323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252</v>
      </c>
      <c r="B10" s="155"/>
      <c r="C10" s="157" t="s">
        <v>324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253</v>
      </c>
      <c r="B12" s="166"/>
      <c r="C12" s="169" t="s">
        <v>325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254</v>
      </c>
      <c r="B14" s="166"/>
      <c r="C14" s="172">
        <v>10090</v>
      </c>
      <c r="D14" s="173"/>
      <c r="E14" s="16"/>
      <c r="F14" s="169" t="s">
        <v>326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255</v>
      </c>
      <c r="B16" s="166"/>
      <c r="C16" s="169" t="s">
        <v>327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256</v>
      </c>
      <c r="B18" s="166"/>
      <c r="C18" s="174" t="s">
        <v>328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257</v>
      </c>
      <c r="B20" s="166"/>
      <c r="C20" s="174" t="s">
        <v>329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258</v>
      </c>
      <c r="B22" s="166"/>
      <c r="C22" s="124">
        <v>133</v>
      </c>
      <c r="D22" s="169" t="s">
        <v>330</v>
      </c>
      <c r="E22" s="177"/>
      <c r="F22" s="178"/>
      <c r="G22" s="165"/>
      <c r="H22" s="179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259</v>
      </c>
      <c r="B24" s="166"/>
      <c r="C24" s="124">
        <v>21</v>
      </c>
      <c r="D24" s="169" t="s">
        <v>331</v>
      </c>
      <c r="E24" s="177"/>
      <c r="F24" s="177"/>
      <c r="G24" s="178"/>
      <c r="H24" s="52" t="s">
        <v>260</v>
      </c>
      <c r="I24" s="125">
        <v>428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317</v>
      </c>
      <c r="I25" s="99"/>
      <c r="J25" s="10"/>
      <c r="K25" s="10"/>
      <c r="L25" s="10"/>
    </row>
    <row r="26" spans="1:12" ht="12.75">
      <c r="A26" s="165" t="s">
        <v>261</v>
      </c>
      <c r="B26" s="166"/>
      <c r="C26" s="126" t="s">
        <v>333</v>
      </c>
      <c r="D26" s="26"/>
      <c r="E26" s="100"/>
      <c r="F26" s="101"/>
      <c r="G26" s="180" t="s">
        <v>262</v>
      </c>
      <c r="H26" s="166"/>
      <c r="I26" s="127" t="s">
        <v>332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1" t="s">
        <v>263</v>
      </c>
      <c r="B28" s="148"/>
      <c r="C28" s="149"/>
      <c r="D28" s="149"/>
      <c r="E28" s="150" t="s">
        <v>264</v>
      </c>
      <c r="F28" s="151"/>
      <c r="G28" s="151"/>
      <c r="H28" s="152" t="s">
        <v>265</v>
      </c>
      <c r="I28" s="153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3"/>
      <c r="B30" s="144"/>
      <c r="C30" s="144"/>
      <c r="D30" s="145"/>
      <c r="E30" s="143"/>
      <c r="F30" s="144"/>
      <c r="G30" s="144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6"/>
      <c r="E31" s="146"/>
      <c r="F31" s="146"/>
      <c r="G31" s="147"/>
      <c r="H31" s="16"/>
      <c r="I31" s="104"/>
      <c r="J31" s="10"/>
      <c r="K31" s="10"/>
      <c r="L31" s="10"/>
    </row>
    <row r="32" spans="1:12" ht="12.75">
      <c r="A32" s="143"/>
      <c r="B32" s="144"/>
      <c r="C32" s="144"/>
      <c r="D32" s="145"/>
      <c r="E32" s="143"/>
      <c r="F32" s="144"/>
      <c r="G32" s="144"/>
      <c r="H32" s="157"/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3"/>
      <c r="B34" s="144"/>
      <c r="C34" s="144"/>
      <c r="D34" s="145"/>
      <c r="E34" s="143"/>
      <c r="F34" s="144"/>
      <c r="G34" s="144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3"/>
      <c r="B36" s="144"/>
      <c r="C36" s="144"/>
      <c r="D36" s="145"/>
      <c r="E36" s="143"/>
      <c r="F36" s="144"/>
      <c r="G36" s="144"/>
      <c r="H36" s="157"/>
      <c r="I36" s="158"/>
      <c r="J36" s="10"/>
      <c r="K36" s="10"/>
      <c r="L36" s="10"/>
    </row>
    <row r="37" spans="1:12" ht="12.75">
      <c r="A37" s="106"/>
      <c r="B37" s="31"/>
      <c r="C37" s="142"/>
      <c r="D37" s="140"/>
      <c r="E37" s="16"/>
      <c r="F37" s="142"/>
      <c r="G37" s="140"/>
      <c r="H37" s="16"/>
      <c r="I37" s="96"/>
      <c r="J37" s="10"/>
      <c r="K37" s="10"/>
      <c r="L37" s="10"/>
    </row>
    <row r="38" spans="1:12" ht="12.75">
      <c r="A38" s="143"/>
      <c r="B38" s="144"/>
      <c r="C38" s="144"/>
      <c r="D38" s="145"/>
      <c r="E38" s="143"/>
      <c r="F38" s="144"/>
      <c r="G38" s="144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3"/>
      <c r="B40" s="144"/>
      <c r="C40" s="144"/>
      <c r="D40" s="145"/>
      <c r="E40" s="143"/>
      <c r="F40" s="144"/>
      <c r="G40" s="144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266</v>
      </c>
      <c r="B44" s="141"/>
      <c r="C44" s="157"/>
      <c r="D44" s="158"/>
      <c r="E44" s="27"/>
      <c r="F44" s="169"/>
      <c r="G44" s="144"/>
      <c r="H44" s="144"/>
      <c r="I44" s="145"/>
      <c r="J44" s="10"/>
      <c r="K44" s="10"/>
      <c r="L44" s="10"/>
    </row>
    <row r="45" spans="1:12" ht="12.75">
      <c r="A45" s="106"/>
      <c r="B45" s="31"/>
      <c r="C45" s="142"/>
      <c r="D45" s="140"/>
      <c r="E45" s="16"/>
      <c r="F45" s="142"/>
      <c r="G45" s="131"/>
      <c r="H45" s="36"/>
      <c r="I45" s="110"/>
      <c r="J45" s="10"/>
      <c r="K45" s="10"/>
      <c r="L45" s="10"/>
    </row>
    <row r="46" spans="1:12" ht="12.75">
      <c r="A46" s="154" t="s">
        <v>267</v>
      </c>
      <c r="B46" s="141"/>
      <c r="C46" s="169" t="s">
        <v>334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95"/>
      <c r="B47" s="23"/>
      <c r="C47" s="22" t="s">
        <v>268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269</v>
      </c>
      <c r="B48" s="141"/>
      <c r="C48" s="134" t="s">
        <v>336</v>
      </c>
      <c r="D48" s="135"/>
      <c r="E48" s="136"/>
      <c r="F48" s="16"/>
      <c r="G48" s="52" t="s">
        <v>270</v>
      </c>
      <c r="H48" s="134" t="s">
        <v>335</v>
      </c>
      <c r="I48" s="136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256</v>
      </c>
      <c r="B50" s="141"/>
      <c r="C50" s="187" t="s">
        <v>328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271</v>
      </c>
      <c r="B52" s="166"/>
      <c r="C52" s="134" t="s">
        <v>337</v>
      </c>
      <c r="D52" s="135"/>
      <c r="E52" s="135"/>
      <c r="F52" s="135"/>
      <c r="G52" s="135"/>
      <c r="H52" s="135"/>
      <c r="I52" s="171"/>
      <c r="J52" s="10"/>
      <c r="K52" s="10"/>
      <c r="L52" s="10"/>
    </row>
    <row r="53" spans="1:12" ht="12.75">
      <c r="A53" s="111"/>
      <c r="B53" s="21"/>
      <c r="C53" s="139" t="s">
        <v>272</v>
      </c>
      <c r="D53" s="139"/>
      <c r="E53" s="139"/>
      <c r="F53" s="139"/>
      <c r="G53" s="139"/>
      <c r="H53" s="13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8" t="s">
        <v>273</v>
      </c>
      <c r="C55" s="189"/>
      <c r="D55" s="189"/>
      <c r="E55" s="189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0" t="s">
        <v>305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11"/>
      <c r="B57" s="190" t="s">
        <v>306</v>
      </c>
      <c r="C57" s="191"/>
      <c r="D57" s="191"/>
      <c r="E57" s="191"/>
      <c r="F57" s="191"/>
      <c r="G57" s="191"/>
      <c r="H57" s="191"/>
      <c r="I57" s="113"/>
      <c r="J57" s="10"/>
      <c r="K57" s="10"/>
      <c r="L57" s="10"/>
    </row>
    <row r="58" spans="1:12" ht="12.75">
      <c r="A58" s="111"/>
      <c r="B58" s="190" t="s">
        <v>307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11"/>
      <c r="B59" s="190" t="s">
        <v>308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274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275</v>
      </c>
      <c r="F62" s="100"/>
      <c r="G62" s="182" t="s">
        <v>276</v>
      </c>
      <c r="H62" s="183"/>
      <c r="I62" s="184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5"/>
      <c r="H63" s="186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6" width="9.140625" style="53" customWidth="1"/>
    <col min="7" max="7" width="6.140625" style="53" customWidth="1"/>
    <col min="8" max="8" width="1.421875" style="53" customWidth="1"/>
    <col min="9" max="9" width="6.421875" style="53" customWidth="1"/>
    <col min="10" max="10" width="15.7109375" style="53" customWidth="1"/>
    <col min="11" max="11" width="18.140625" style="53" customWidth="1"/>
    <col min="12" max="16384" width="9.140625" style="53" customWidth="1"/>
  </cols>
  <sheetData>
    <row r="1" spans="1:11" ht="12.75" customHeight="1">
      <c r="A1" s="230" t="s">
        <v>152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338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58</v>
      </c>
      <c r="B4" s="236"/>
      <c r="C4" s="236"/>
      <c r="D4" s="236"/>
      <c r="E4" s="236"/>
      <c r="F4" s="236"/>
      <c r="G4" s="236"/>
      <c r="H4" s="237"/>
      <c r="I4" s="59" t="s">
        <v>277</v>
      </c>
      <c r="J4" s="60" t="s">
        <v>318</v>
      </c>
      <c r="K4" s="61" t="s">
        <v>319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8">
        <v>2</v>
      </c>
      <c r="J5" s="57">
        <v>3</v>
      </c>
      <c r="K5" s="57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59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62853342</v>
      </c>
      <c r="K8" s="54">
        <f>K9+K16+K26+K35+K39</f>
        <v>76484922</v>
      </c>
    </row>
    <row r="9" spans="1:11" ht="12.75">
      <c r="A9" s="206" t="s">
        <v>204</v>
      </c>
      <c r="B9" s="207"/>
      <c r="C9" s="207"/>
      <c r="D9" s="207"/>
      <c r="E9" s="207"/>
      <c r="F9" s="207"/>
      <c r="G9" s="207"/>
      <c r="H9" s="208"/>
      <c r="I9" s="1">
        <v>3</v>
      </c>
      <c r="J9" s="54">
        <f>SUM(J10:J15)</f>
        <v>199621</v>
      </c>
      <c r="K9" s="54">
        <f>SUM(K10:K15)</f>
        <v>360600</v>
      </c>
    </row>
    <row r="10" spans="1:11" ht="12.75">
      <c r="A10" s="206" t="s">
        <v>111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158159</v>
      </c>
      <c r="K11" s="7">
        <v>356580</v>
      </c>
    </row>
    <row r="12" spans="1:11" ht="12.75">
      <c r="A12" s="206" t="s">
        <v>112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207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208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41462</v>
      </c>
      <c r="K14" s="7">
        <v>4020</v>
      </c>
    </row>
    <row r="15" spans="1:11" ht="12.75">
      <c r="A15" s="206" t="s">
        <v>209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205</v>
      </c>
      <c r="B16" s="207"/>
      <c r="C16" s="207"/>
      <c r="D16" s="207"/>
      <c r="E16" s="207"/>
      <c r="F16" s="207"/>
      <c r="G16" s="207"/>
      <c r="H16" s="208"/>
      <c r="I16" s="1">
        <v>10</v>
      </c>
      <c r="J16" s="54">
        <f>SUM(J17:J25)</f>
        <v>60190947</v>
      </c>
      <c r="K16" s="54">
        <f>SUM(K17:K25)</f>
        <v>73661548</v>
      </c>
    </row>
    <row r="17" spans="1:11" ht="12.75">
      <c r="A17" s="206" t="s">
        <v>210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9012497</v>
      </c>
      <c r="K17" s="7">
        <v>9012529</v>
      </c>
    </row>
    <row r="18" spans="1:11" ht="12.75">
      <c r="A18" s="206" t="s">
        <v>246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15932694</v>
      </c>
      <c r="K18" s="7">
        <v>14271003</v>
      </c>
    </row>
    <row r="19" spans="1:11" ht="12.75">
      <c r="A19" s="206" t="s">
        <v>211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27731596</v>
      </c>
      <c r="K19" s="7">
        <v>28964490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2929947</v>
      </c>
      <c r="K20" s="7">
        <v>6216301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71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1807551</v>
      </c>
      <c r="K22" s="7">
        <v>5317037</v>
      </c>
    </row>
    <row r="23" spans="1:11" ht="12.75">
      <c r="A23" s="206" t="s">
        <v>72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2776662</v>
      </c>
      <c r="K23" s="7">
        <v>9880188</v>
      </c>
    </row>
    <row r="24" spans="1:11" ht="12.75">
      <c r="A24" s="206" t="s">
        <v>73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74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189</v>
      </c>
      <c r="B26" s="207"/>
      <c r="C26" s="207"/>
      <c r="D26" s="207"/>
      <c r="E26" s="207"/>
      <c r="F26" s="207"/>
      <c r="G26" s="207"/>
      <c r="H26" s="208"/>
      <c r="I26" s="1">
        <v>20</v>
      </c>
      <c r="J26" s="54">
        <f>SUM(J27:J34)</f>
        <v>2462774</v>
      </c>
      <c r="K26" s="54">
        <f>SUM(K27:K34)</f>
        <v>2462774</v>
      </c>
    </row>
    <row r="27" spans="1:11" ht="12.75">
      <c r="A27" s="206" t="s">
        <v>75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76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77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2423774</v>
      </c>
      <c r="K29" s="7">
        <v>2423774</v>
      </c>
    </row>
    <row r="30" spans="1:11" ht="12.75">
      <c r="A30" s="206" t="s">
        <v>82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83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39000</v>
      </c>
      <c r="K31" s="7">
        <v>39000</v>
      </c>
    </row>
    <row r="32" spans="1:11" ht="12.75">
      <c r="A32" s="206" t="s">
        <v>84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78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182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183</v>
      </c>
      <c r="B35" s="207"/>
      <c r="C35" s="207"/>
      <c r="D35" s="207"/>
      <c r="E35" s="207"/>
      <c r="F35" s="207"/>
      <c r="G35" s="207"/>
      <c r="H35" s="208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6" t="s">
        <v>79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80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81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184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239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389482794</v>
      </c>
      <c r="K40" s="54">
        <f>K41+K49+K56+K64</f>
        <v>398627700</v>
      </c>
    </row>
    <row r="41" spans="1:11" ht="12.75">
      <c r="A41" s="206" t="s">
        <v>99</v>
      </c>
      <c r="B41" s="207"/>
      <c r="C41" s="207"/>
      <c r="D41" s="207"/>
      <c r="E41" s="207"/>
      <c r="F41" s="207"/>
      <c r="G41" s="207"/>
      <c r="H41" s="208"/>
      <c r="I41" s="1">
        <v>35</v>
      </c>
      <c r="J41" s="54">
        <f>SUM(J42:J48)</f>
        <v>136593348</v>
      </c>
      <c r="K41" s="54">
        <f>SUM(K42:K48)</f>
        <v>134420046</v>
      </c>
    </row>
    <row r="42" spans="1:11" ht="12.75">
      <c r="A42" s="206" t="s">
        <v>116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50158504</v>
      </c>
      <c r="K42" s="7">
        <v>56706421</v>
      </c>
    </row>
    <row r="43" spans="1:11" ht="12.75">
      <c r="A43" s="206" t="s">
        <v>117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46641617</v>
      </c>
      <c r="K43" s="7">
        <v>43853519</v>
      </c>
    </row>
    <row r="44" spans="1:11" ht="12.75">
      <c r="A44" s="206" t="s">
        <v>85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39334049</v>
      </c>
      <c r="K44" s="7">
        <v>32942167</v>
      </c>
    </row>
    <row r="45" spans="1:11" ht="12.75">
      <c r="A45" s="206" t="s">
        <v>86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87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459178</v>
      </c>
      <c r="K46" s="7">
        <v>917939</v>
      </c>
    </row>
    <row r="47" spans="1:11" ht="12.75">
      <c r="A47" s="206" t="s">
        <v>88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89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100</v>
      </c>
      <c r="B49" s="207"/>
      <c r="C49" s="207"/>
      <c r="D49" s="207"/>
      <c r="E49" s="207"/>
      <c r="F49" s="207"/>
      <c r="G49" s="207"/>
      <c r="H49" s="208"/>
      <c r="I49" s="1">
        <v>43</v>
      </c>
      <c r="J49" s="54">
        <f>SUM(J50:J55)</f>
        <v>103534614</v>
      </c>
      <c r="K49" s="54">
        <f>SUM(K50:K55)</f>
        <v>166674715</v>
      </c>
    </row>
    <row r="50" spans="1:11" ht="12.75">
      <c r="A50" s="206" t="s">
        <v>199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5063747</v>
      </c>
      <c r="K50" s="7">
        <v>3442422</v>
      </c>
    </row>
    <row r="51" spans="1:11" ht="12.75">
      <c r="A51" s="206" t="s">
        <v>200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81573435</v>
      </c>
      <c r="K51" s="7">
        <v>150794897</v>
      </c>
    </row>
    <row r="52" spans="1:11" ht="12.75">
      <c r="A52" s="206" t="s">
        <v>201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202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53359</v>
      </c>
      <c r="K53" s="7">
        <v>143117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16844073</v>
      </c>
      <c r="K54" s="7">
        <v>12294279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/>
      <c r="K55" s="7"/>
    </row>
    <row r="56" spans="1:11" ht="12.75">
      <c r="A56" s="206" t="s">
        <v>101</v>
      </c>
      <c r="B56" s="207"/>
      <c r="C56" s="207"/>
      <c r="D56" s="207"/>
      <c r="E56" s="207"/>
      <c r="F56" s="207"/>
      <c r="G56" s="207"/>
      <c r="H56" s="208"/>
      <c r="I56" s="1">
        <v>50</v>
      </c>
      <c r="J56" s="54">
        <f>SUM(J57:J63)</f>
        <v>36925865</v>
      </c>
      <c r="K56" s="54">
        <f>SUM(K57:K63)</f>
        <v>22458792</v>
      </c>
    </row>
    <row r="57" spans="1:11" ht="12.75">
      <c r="A57" s="206" t="s">
        <v>75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76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241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82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83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84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36925865</v>
      </c>
      <c r="K62" s="7">
        <v>22458792</v>
      </c>
    </row>
    <row r="63" spans="1:11" ht="12.75">
      <c r="A63" s="206" t="s">
        <v>45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206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112428967</v>
      </c>
      <c r="K64" s="7">
        <v>75074147</v>
      </c>
    </row>
    <row r="65" spans="1:11" ht="12.75">
      <c r="A65" s="209" t="s">
        <v>55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584907</v>
      </c>
      <c r="K65" s="7"/>
    </row>
    <row r="66" spans="1:11" ht="12.75">
      <c r="A66" s="209" t="s">
        <v>240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452921043</v>
      </c>
      <c r="K66" s="54">
        <f>K7+K8+K40+K65</f>
        <v>475112622</v>
      </c>
    </row>
    <row r="67" spans="1:11" ht="12.75">
      <c r="A67" s="221" t="s">
        <v>90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198" t="s">
        <v>57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190</v>
      </c>
      <c r="B69" s="203"/>
      <c r="C69" s="203"/>
      <c r="D69" s="203"/>
      <c r="E69" s="203"/>
      <c r="F69" s="203"/>
      <c r="G69" s="203"/>
      <c r="H69" s="220"/>
      <c r="I69" s="3">
        <v>62</v>
      </c>
      <c r="J69" s="55">
        <f>J70+J71+J72+J78+J79+J82+J85</f>
        <v>161171347</v>
      </c>
      <c r="K69" s="55">
        <f>K70+K71+K72+K78+K79+K82+K85</f>
        <v>170425058</v>
      </c>
    </row>
    <row r="70" spans="1:11" ht="12.75">
      <c r="A70" s="206" t="s">
        <v>140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76684800</v>
      </c>
      <c r="K70" s="7">
        <v>76684800</v>
      </c>
    </row>
    <row r="71" spans="1:11" ht="12.75">
      <c r="A71" s="206" t="s">
        <v>141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142</v>
      </c>
      <c r="B72" s="207"/>
      <c r="C72" s="207"/>
      <c r="D72" s="207"/>
      <c r="E72" s="207"/>
      <c r="F72" s="207"/>
      <c r="G72" s="207"/>
      <c r="H72" s="208"/>
      <c r="I72" s="1">
        <v>65</v>
      </c>
      <c r="J72" s="54">
        <f>J73+J74-J75+J76+J77</f>
        <v>47368482</v>
      </c>
      <c r="K72" s="54">
        <f>K73+K74-K75+K76+K77</f>
        <v>70381655</v>
      </c>
    </row>
    <row r="73" spans="1:11" ht="12.75">
      <c r="A73" s="206" t="s">
        <v>143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1983738</v>
      </c>
      <c r="K73" s="7">
        <v>3839641</v>
      </c>
    </row>
    <row r="74" spans="1:11" ht="12.75">
      <c r="A74" s="206" t="s">
        <v>144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132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133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31740972</v>
      </c>
      <c r="K76" s="7">
        <v>52898242</v>
      </c>
    </row>
    <row r="77" spans="1:11" ht="12.75">
      <c r="A77" s="206" t="s">
        <v>134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13643772</v>
      </c>
      <c r="K77" s="7">
        <v>13643772</v>
      </c>
    </row>
    <row r="78" spans="1:11" ht="12.75">
      <c r="A78" s="206" t="s">
        <v>135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237</v>
      </c>
      <c r="B79" s="207"/>
      <c r="C79" s="207"/>
      <c r="D79" s="207"/>
      <c r="E79" s="207"/>
      <c r="F79" s="207"/>
      <c r="G79" s="207"/>
      <c r="H79" s="208"/>
      <c r="I79" s="1">
        <v>72</v>
      </c>
      <c r="J79" s="54">
        <f>J80-J81</f>
        <v>0</v>
      </c>
      <c r="K79" s="54">
        <f>K80-K81</f>
        <v>0</v>
      </c>
    </row>
    <row r="80" spans="1:11" ht="12.75">
      <c r="A80" s="217" t="s">
        <v>168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169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6" t="s">
        <v>238</v>
      </c>
      <c r="B82" s="207"/>
      <c r="C82" s="207"/>
      <c r="D82" s="207"/>
      <c r="E82" s="207"/>
      <c r="F82" s="207"/>
      <c r="G82" s="207"/>
      <c r="H82" s="208"/>
      <c r="I82" s="1">
        <v>75</v>
      </c>
      <c r="J82" s="54">
        <f>J83-J84</f>
        <v>37118065</v>
      </c>
      <c r="K82" s="54">
        <f>K83-K84</f>
        <v>23358603</v>
      </c>
    </row>
    <row r="83" spans="1:11" ht="12.75">
      <c r="A83" s="217" t="s">
        <v>170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37118065</v>
      </c>
      <c r="K83" s="7">
        <v>23358603</v>
      </c>
    </row>
    <row r="84" spans="1:11" ht="12.75">
      <c r="A84" s="217" t="s">
        <v>171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6" t="s">
        <v>172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119934531</v>
      </c>
      <c r="K86" s="54">
        <f>SUM(K87:K89)</f>
        <v>119934531</v>
      </c>
    </row>
    <row r="87" spans="1:11" ht="12.75">
      <c r="A87" s="206" t="s">
        <v>128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1173500</v>
      </c>
      <c r="K87" s="7">
        <v>1173500</v>
      </c>
    </row>
    <row r="88" spans="1:11" ht="12.75">
      <c r="A88" s="206" t="s">
        <v>129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130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118761031</v>
      </c>
      <c r="K89" s="7">
        <v>118761031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8418622</v>
      </c>
      <c r="K90" s="54">
        <f>SUM(K91:K99)</f>
        <v>8540424</v>
      </c>
    </row>
    <row r="91" spans="1:11" ht="12.75">
      <c r="A91" s="206" t="s">
        <v>131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242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8418622</v>
      </c>
      <c r="K93" s="7">
        <v>8540424</v>
      </c>
    </row>
    <row r="94" spans="1:11" ht="12.75">
      <c r="A94" s="206" t="s">
        <v>243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244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245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93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91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92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148086323</v>
      </c>
      <c r="K100" s="54">
        <f>SUM(K101:K112)</f>
        <v>135867865</v>
      </c>
    </row>
    <row r="101" spans="1:11" ht="12.75">
      <c r="A101" s="206" t="s">
        <v>131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3111869</v>
      </c>
      <c r="K101" s="7">
        <v>2378396</v>
      </c>
    </row>
    <row r="102" spans="1:11" ht="12.75">
      <c r="A102" s="206" t="s">
        <v>242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3507760</v>
      </c>
      <c r="K103" s="7">
        <v>712710</v>
      </c>
    </row>
    <row r="104" spans="1:11" ht="12.75">
      <c r="A104" s="206" t="s">
        <v>243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81670966</v>
      </c>
      <c r="K104" s="7">
        <v>31200948</v>
      </c>
    </row>
    <row r="105" spans="1:11" ht="12.75">
      <c r="A105" s="206" t="s">
        <v>244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50088968</v>
      </c>
      <c r="K105" s="7">
        <v>55430817</v>
      </c>
    </row>
    <row r="106" spans="1:11" ht="12.75">
      <c r="A106" s="206" t="s">
        <v>245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93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94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4297043</v>
      </c>
      <c r="K108" s="7">
        <v>3277229</v>
      </c>
    </row>
    <row r="109" spans="1:11" ht="12.75">
      <c r="A109" s="206" t="s">
        <v>95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5197999</v>
      </c>
      <c r="K109" s="7">
        <v>2562325</v>
      </c>
    </row>
    <row r="110" spans="1:11" ht="12.75">
      <c r="A110" s="206" t="s">
        <v>98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96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97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211718</v>
      </c>
      <c r="K112" s="7">
        <v>40305440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15310220</v>
      </c>
      <c r="K113" s="7">
        <v>40344744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452921043</v>
      </c>
      <c r="K114" s="54">
        <f>K69+K86+K90+K100+K113</f>
        <v>475112622</v>
      </c>
    </row>
    <row r="115" spans="1:11" ht="12.75">
      <c r="A115" s="195" t="s">
        <v>56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309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185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310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41" right="0.18" top="0.36" bottom="0.32" header="0.25" footer="0.25"/>
  <pageSetup horizontalDpi="600" verticalDpi="600" orientation="portrait" paperSize="9" scale="9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1">
      <selection activeCell="A1" sqref="A1:M1"/>
    </sheetView>
  </sheetViews>
  <sheetFormatPr defaultColWidth="9.140625" defaultRowHeight="12.75"/>
  <cols>
    <col min="1" max="6" width="9.140625" style="53" customWidth="1"/>
    <col min="7" max="7" width="4.00390625" style="53" customWidth="1"/>
    <col min="8" max="8" width="0.2890625" style="53" customWidth="1"/>
    <col min="9" max="9" width="7.00390625" style="53" customWidth="1"/>
    <col min="10" max="10" width="13.00390625" style="53" customWidth="1"/>
    <col min="11" max="11" width="13.7109375" style="53" customWidth="1"/>
    <col min="12" max="13" width="13.57421875" style="53" customWidth="1"/>
    <col min="14" max="16384" width="9.140625" style="53" customWidth="1"/>
  </cols>
  <sheetData>
    <row r="1" spans="1:13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338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58</v>
      </c>
      <c r="B4" s="253"/>
      <c r="C4" s="253"/>
      <c r="D4" s="253"/>
      <c r="E4" s="253"/>
      <c r="F4" s="253"/>
      <c r="G4" s="253"/>
      <c r="H4" s="253"/>
      <c r="I4" s="59" t="s">
        <v>278</v>
      </c>
      <c r="J4" s="252" t="s">
        <v>318</v>
      </c>
      <c r="K4" s="252"/>
      <c r="L4" s="252" t="s">
        <v>319</v>
      </c>
      <c r="M4" s="252"/>
    </row>
    <row r="5" spans="1:13" ht="12.75">
      <c r="A5" s="253"/>
      <c r="B5" s="253"/>
      <c r="C5" s="253"/>
      <c r="D5" s="253"/>
      <c r="E5" s="253"/>
      <c r="F5" s="253"/>
      <c r="G5" s="253"/>
      <c r="H5" s="253"/>
      <c r="I5" s="59"/>
      <c r="J5" s="61" t="s">
        <v>313</v>
      </c>
      <c r="K5" s="61" t="s">
        <v>314</v>
      </c>
      <c r="L5" s="61" t="s">
        <v>313</v>
      </c>
      <c r="M5" s="61" t="s">
        <v>314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5">
        <f>SUM(J8:J9)</f>
        <v>557120801</v>
      </c>
      <c r="K7" s="55">
        <f>SUM(K8:K9)</f>
        <v>186762934</v>
      </c>
      <c r="L7" s="55">
        <f>SUM(L8:L9)</f>
        <v>535714422</v>
      </c>
      <c r="M7" s="55">
        <f>SUM(M8:M9)</f>
        <v>176933442</v>
      </c>
    </row>
    <row r="8" spans="1:13" ht="12.75">
      <c r="A8" s="209" t="s">
        <v>151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556177421</v>
      </c>
      <c r="K8" s="7">
        <v>186420976</v>
      </c>
      <c r="L8" s="7">
        <v>535154240</v>
      </c>
      <c r="M8" s="7">
        <v>176825061</v>
      </c>
    </row>
    <row r="9" spans="1:13" ht="12.75">
      <c r="A9" s="209" t="s">
        <v>102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943380</v>
      </c>
      <c r="K9" s="7">
        <v>341958</v>
      </c>
      <c r="L9" s="7">
        <v>560182</v>
      </c>
      <c r="M9" s="7">
        <v>108381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524392097</v>
      </c>
      <c r="K10" s="54">
        <f>K11+K12+K16+K20+K21+K22+K25+K26</f>
        <v>176984643</v>
      </c>
      <c r="L10" s="54">
        <f>L11+L12+L16+L20+L21+L22+L25+L26</f>
        <v>509949756</v>
      </c>
      <c r="M10" s="54">
        <f>M11+M12+M16+M20+M21+M22+M25+M26</f>
        <v>171498717</v>
      </c>
    </row>
    <row r="11" spans="1:13" ht="12.75">
      <c r="A11" s="209" t="s">
        <v>103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10749103</v>
      </c>
      <c r="K11" s="7">
        <v>26872802</v>
      </c>
      <c r="L11" s="7">
        <v>9179980</v>
      </c>
      <c r="M11" s="7">
        <v>28054206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383371047</v>
      </c>
      <c r="K12" s="54">
        <f>SUM(K13:K15)</f>
        <v>114512083</v>
      </c>
      <c r="L12" s="54">
        <f>SUM(L13:L15)</f>
        <v>383811032</v>
      </c>
      <c r="M12" s="54">
        <f>SUM(M13:M15)</f>
        <v>111683031</v>
      </c>
    </row>
    <row r="13" spans="1:13" ht="12.75">
      <c r="A13" s="206" t="s">
        <v>145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334939734</v>
      </c>
      <c r="K13" s="7">
        <v>95669522</v>
      </c>
      <c r="L13" s="7">
        <v>324313128</v>
      </c>
      <c r="M13" s="7">
        <v>92057527</v>
      </c>
    </row>
    <row r="14" spans="1:13" ht="12.75">
      <c r="A14" s="206" t="s">
        <v>146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19963035</v>
      </c>
      <c r="K14" s="7">
        <v>6621328</v>
      </c>
      <c r="L14" s="7">
        <v>32757625</v>
      </c>
      <c r="M14" s="7">
        <v>7033334</v>
      </c>
    </row>
    <row r="15" spans="1:13" ht="12.75">
      <c r="A15" s="206" t="s">
        <v>60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28468278</v>
      </c>
      <c r="K15" s="7">
        <v>12221233</v>
      </c>
      <c r="L15" s="7">
        <v>26740279</v>
      </c>
      <c r="M15" s="7">
        <v>12592170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70744337</v>
      </c>
      <c r="K16" s="54">
        <f>SUM(K17:K19)</f>
        <v>22084876</v>
      </c>
      <c r="L16" s="54">
        <f>SUM(L17:L19)</f>
        <v>69241992</v>
      </c>
      <c r="M16" s="54">
        <f>SUM(M17:M19)</f>
        <v>21956363</v>
      </c>
    </row>
    <row r="17" spans="1:13" ht="12.75">
      <c r="A17" s="206" t="s">
        <v>61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37779276</v>
      </c>
      <c r="K17" s="7">
        <v>11272867</v>
      </c>
      <c r="L17" s="7">
        <v>38119389</v>
      </c>
      <c r="M17" s="7">
        <v>11586720</v>
      </c>
    </row>
    <row r="18" spans="1:13" ht="12.75">
      <c r="A18" s="206" t="s">
        <v>62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23789151</v>
      </c>
      <c r="K18" s="7">
        <v>5180587</v>
      </c>
      <c r="L18" s="7">
        <v>20996432</v>
      </c>
      <c r="M18" s="7">
        <v>3563946</v>
      </c>
    </row>
    <row r="19" spans="1:13" ht="12.75">
      <c r="A19" s="206" t="s">
        <v>63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9175910</v>
      </c>
      <c r="K19" s="7">
        <v>5631422</v>
      </c>
      <c r="L19" s="7">
        <v>10126171</v>
      </c>
      <c r="M19" s="7">
        <v>6805697</v>
      </c>
    </row>
    <row r="20" spans="1:13" ht="12.75">
      <c r="A20" s="209" t="s">
        <v>104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12418718</v>
      </c>
      <c r="K20" s="7">
        <v>3996697</v>
      </c>
      <c r="L20" s="7">
        <v>11912850</v>
      </c>
      <c r="M20" s="7">
        <v>3843990</v>
      </c>
    </row>
    <row r="21" spans="1:13" ht="12.75">
      <c r="A21" s="209" t="s">
        <v>105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15669166</v>
      </c>
      <c r="K21" s="7">
        <v>5450469</v>
      </c>
      <c r="L21" s="7">
        <v>16822022</v>
      </c>
      <c r="M21" s="7">
        <v>5523116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12682</v>
      </c>
      <c r="M22" s="54">
        <f>SUM(M23:M24)</f>
        <v>12682</v>
      </c>
    </row>
    <row r="23" spans="1:13" ht="12.75">
      <c r="A23" s="206" t="s">
        <v>136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137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>
        <v>12682</v>
      </c>
      <c r="M24" s="7">
        <v>12682</v>
      </c>
    </row>
    <row r="25" spans="1:13" ht="12.75">
      <c r="A25" s="209" t="s">
        <v>106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31000000</v>
      </c>
      <c r="K25" s="7">
        <v>4000000</v>
      </c>
      <c r="L25" s="7">
        <v>18000000</v>
      </c>
      <c r="M25" s="7">
        <v>0</v>
      </c>
    </row>
    <row r="26" spans="1:13" ht="12.75">
      <c r="A26" s="209" t="s">
        <v>49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439726</v>
      </c>
      <c r="K26" s="7">
        <v>67716</v>
      </c>
      <c r="L26" s="7">
        <v>969198</v>
      </c>
      <c r="M26" s="7">
        <v>425329</v>
      </c>
    </row>
    <row r="27" spans="1:13" ht="12.75">
      <c r="A27" s="209" t="s">
        <v>212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4658177</v>
      </c>
      <c r="K27" s="54">
        <f>SUM(K28:K32)</f>
        <v>2077056</v>
      </c>
      <c r="L27" s="54">
        <f>SUM(L28:L32)</f>
        <v>8441127</v>
      </c>
      <c r="M27" s="54">
        <f>SUM(M28:M32)</f>
        <v>3129736</v>
      </c>
    </row>
    <row r="28" spans="1:13" ht="12.75">
      <c r="A28" s="209" t="s">
        <v>226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236720</v>
      </c>
      <c r="K28" s="7">
        <v>205755</v>
      </c>
      <c r="L28" s="7">
        <v>8186</v>
      </c>
      <c r="M28" s="7"/>
    </row>
    <row r="29" spans="1:13" ht="12.75">
      <c r="A29" s="209" t="s">
        <v>154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4421457</v>
      </c>
      <c r="K29" s="7">
        <v>1871301</v>
      </c>
      <c r="L29" s="7">
        <v>8432941</v>
      </c>
      <c r="M29" s="7">
        <v>3129736</v>
      </c>
    </row>
    <row r="30" spans="1:13" ht="12.75">
      <c r="A30" s="209" t="s">
        <v>138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222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139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213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4996840</v>
      </c>
      <c r="K33" s="54">
        <f>SUM(K34:K37)</f>
        <v>1571673</v>
      </c>
      <c r="L33" s="54">
        <f>SUM(L34:L37)</f>
        <v>5007539</v>
      </c>
      <c r="M33" s="54">
        <f>SUM(M34:M37)</f>
        <v>1071032</v>
      </c>
    </row>
    <row r="34" spans="1:13" ht="12.75">
      <c r="A34" s="209" t="s">
        <v>65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562402</v>
      </c>
      <c r="K34" s="7">
        <v>489390</v>
      </c>
      <c r="L34" s="7">
        <v>53803</v>
      </c>
      <c r="M34" s="7">
        <v>23211</v>
      </c>
    </row>
    <row r="35" spans="1:13" ht="12.75">
      <c r="A35" s="209" t="s">
        <v>64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4434438</v>
      </c>
      <c r="K35" s="7">
        <v>1082283</v>
      </c>
      <c r="L35" s="7">
        <v>4953736</v>
      </c>
      <c r="M35" s="7">
        <v>1047821</v>
      </c>
    </row>
    <row r="36" spans="1:13" ht="12.75">
      <c r="A36" s="209" t="s">
        <v>223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66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194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195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224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225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214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561778978</v>
      </c>
      <c r="K42" s="54">
        <f>K7+K27+K38+K40</f>
        <v>188839990</v>
      </c>
      <c r="L42" s="54">
        <f>L7+L27+L38+L40</f>
        <v>544155549</v>
      </c>
      <c r="M42" s="54">
        <f>M7+M27+M38+M40</f>
        <v>180063178</v>
      </c>
    </row>
    <row r="43" spans="1:13" ht="12.75">
      <c r="A43" s="209" t="s">
        <v>215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529388937</v>
      </c>
      <c r="K43" s="54">
        <f>K10+K33+K39+K41</f>
        <v>178556316</v>
      </c>
      <c r="L43" s="54">
        <f>L10+L33+L39+L41</f>
        <v>514957295</v>
      </c>
      <c r="M43" s="54">
        <f>M10+M33+M39+M41</f>
        <v>172569749</v>
      </c>
    </row>
    <row r="44" spans="1:13" ht="12.75">
      <c r="A44" s="209" t="s">
        <v>235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32390041</v>
      </c>
      <c r="K44" s="54">
        <f>K42-K43</f>
        <v>10283674</v>
      </c>
      <c r="L44" s="54">
        <f>L42-L43</f>
        <v>29198254</v>
      </c>
      <c r="M44" s="54">
        <f>M42-M43</f>
        <v>7493429</v>
      </c>
    </row>
    <row r="45" spans="1:13" ht="12.75">
      <c r="A45" s="217" t="s">
        <v>217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4">
        <f>IF(J42&gt;J43,J42-J43,0)</f>
        <v>32390041</v>
      </c>
      <c r="K45" s="54">
        <f>IF(K42&gt;K43,K42-K43,0)</f>
        <v>10283674</v>
      </c>
      <c r="L45" s="54">
        <f>IF(L42&gt;L43,L42-L43,0)</f>
        <v>29198254</v>
      </c>
      <c r="M45" s="54">
        <f>IF(M42&gt;M43,M42-M43,0)</f>
        <v>7493429</v>
      </c>
    </row>
    <row r="46" spans="1:13" ht="12.75">
      <c r="A46" s="217" t="s">
        <v>218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09" t="s">
        <v>216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6478008</v>
      </c>
      <c r="K47" s="7">
        <v>2056735</v>
      </c>
      <c r="L47" s="7">
        <v>5839651</v>
      </c>
      <c r="M47" s="7">
        <v>1498686</v>
      </c>
    </row>
    <row r="48" spans="1:13" ht="12.75">
      <c r="A48" s="209" t="s">
        <v>236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25912033</v>
      </c>
      <c r="K48" s="54">
        <f>K44-K47</f>
        <v>8226939</v>
      </c>
      <c r="L48" s="54">
        <f>L44-L47</f>
        <v>23358603</v>
      </c>
      <c r="M48" s="54">
        <f>M44-M47</f>
        <v>5994743</v>
      </c>
    </row>
    <row r="49" spans="1:13" ht="12.75">
      <c r="A49" s="217" t="s">
        <v>191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4">
        <f>IF(J48&gt;0,J48,0)</f>
        <v>25912033</v>
      </c>
      <c r="K49" s="54">
        <f>IF(K48&gt;0,K48,0)</f>
        <v>8226939</v>
      </c>
      <c r="L49" s="54">
        <f>IF(L48&gt;0,L48,0)</f>
        <v>23358603</v>
      </c>
      <c r="M49" s="54">
        <f>IF(M48&gt;0,M48,0)</f>
        <v>5994743</v>
      </c>
    </row>
    <row r="50" spans="1:13" ht="12.75">
      <c r="A50" s="249" t="s">
        <v>219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198" t="s">
        <v>311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186</v>
      </c>
      <c r="B52" s="203"/>
      <c r="C52" s="203"/>
      <c r="D52" s="203"/>
      <c r="E52" s="203"/>
      <c r="F52" s="203"/>
      <c r="G52" s="203"/>
      <c r="H52" s="203"/>
      <c r="I52" s="56"/>
      <c r="J52" s="56"/>
      <c r="K52" s="56"/>
      <c r="L52" s="56"/>
      <c r="M52" s="63"/>
    </row>
    <row r="53" spans="1:13" ht="12.75">
      <c r="A53" s="246" t="s">
        <v>233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234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188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203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f>J48</f>
        <v>25912033</v>
      </c>
      <c r="K56" s="6">
        <f>K48</f>
        <v>8226939</v>
      </c>
      <c r="L56" s="6">
        <f>L48</f>
        <v>23358603</v>
      </c>
      <c r="M56" s="6">
        <f>M48</f>
        <v>5994743</v>
      </c>
    </row>
    <row r="57" spans="1:13" ht="12.75">
      <c r="A57" s="209" t="s">
        <v>220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227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228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44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229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230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231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232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221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192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193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25912033</v>
      </c>
      <c r="K67" s="62">
        <f>K56+K66</f>
        <v>8226939</v>
      </c>
      <c r="L67" s="62">
        <f>L56+L66</f>
        <v>23358603</v>
      </c>
      <c r="M67" s="62">
        <f>M56+M66</f>
        <v>5994743</v>
      </c>
    </row>
    <row r="68" spans="1:13" ht="12.75" customHeight="1">
      <c r="A68" s="242" t="s">
        <v>312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233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234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21" right="0.19" top="0.68" bottom="1" header="0.5" footer="0.5"/>
  <pageSetup horizontalDpi="600" verticalDpi="600" orientation="portrait" paperSize="9" scale="85" r:id="rId1"/>
  <rowBreaks count="1" manualBreakCount="1">
    <brk id="50" max="255" man="1"/>
  </rowBreaks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K50" sqref="K50"/>
    </sheetView>
  </sheetViews>
  <sheetFormatPr defaultColWidth="9.140625" defaultRowHeight="12.75"/>
  <cols>
    <col min="1" max="7" width="9.140625" style="53" customWidth="1"/>
    <col min="8" max="8" width="2.8515625" style="53" customWidth="1"/>
    <col min="9" max="9" width="6.7109375" style="53" customWidth="1"/>
    <col min="10" max="10" width="14.57421875" style="53" customWidth="1"/>
    <col min="11" max="11" width="14.8515625" style="53" customWidth="1"/>
    <col min="12" max="16384" width="9.140625" style="53" customWidth="1"/>
  </cols>
  <sheetData>
    <row r="1" spans="1:11" ht="12.75" customHeight="1">
      <c r="A1" s="261" t="s">
        <v>163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338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58</v>
      </c>
      <c r="B4" s="263"/>
      <c r="C4" s="263"/>
      <c r="D4" s="263"/>
      <c r="E4" s="263"/>
      <c r="F4" s="263"/>
      <c r="G4" s="263"/>
      <c r="H4" s="263"/>
      <c r="I4" s="67" t="s">
        <v>278</v>
      </c>
      <c r="J4" s="68" t="s">
        <v>318</v>
      </c>
      <c r="K4" s="68" t="s">
        <v>319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282</v>
      </c>
      <c r="K5" s="70" t="s">
        <v>283</v>
      </c>
    </row>
    <row r="6" spans="1:11" ht="12.75">
      <c r="A6" s="198" t="s">
        <v>155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339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25912033</v>
      </c>
      <c r="K7" s="7">
        <v>23358603</v>
      </c>
    </row>
    <row r="8" spans="1:11" ht="12.75">
      <c r="A8" s="206" t="s">
        <v>40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12418718</v>
      </c>
      <c r="K8" s="7">
        <v>11912850</v>
      </c>
    </row>
    <row r="9" spans="1:11" ht="12.75">
      <c r="A9" s="206" t="s">
        <v>41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42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43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1303598</v>
      </c>
      <c r="K11" s="7">
        <v>2173302</v>
      </c>
    </row>
    <row r="12" spans="1:11" ht="12.75">
      <c r="A12" s="206" t="s">
        <v>50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102787645</v>
      </c>
      <c r="K12" s="7">
        <v>66517700</v>
      </c>
    </row>
    <row r="13" spans="1:11" ht="12.75">
      <c r="A13" s="209" t="s">
        <v>156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142421994</v>
      </c>
      <c r="K13" s="54">
        <f>SUM(K7:K12)</f>
        <v>103962455</v>
      </c>
    </row>
    <row r="14" spans="1:11" ht="12.75">
      <c r="A14" s="206" t="s">
        <v>51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17840321</v>
      </c>
      <c r="K14" s="7">
        <v>45861642</v>
      </c>
    </row>
    <row r="15" spans="1:11" ht="12.75">
      <c r="A15" s="206" t="s">
        <v>52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72889916</v>
      </c>
      <c r="K15" s="7">
        <v>67600137</v>
      </c>
    </row>
    <row r="16" spans="1:11" ht="12.75">
      <c r="A16" s="206" t="s">
        <v>53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54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9" t="s">
        <v>157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90730237</v>
      </c>
      <c r="K18" s="54">
        <f>SUM(K14:K17)</f>
        <v>113461779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51691757</v>
      </c>
      <c r="K19" s="54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0</v>
      </c>
      <c r="K20" s="54">
        <f>IF(K18&gt;K13,K18-K13,0)</f>
        <v>9499324</v>
      </c>
    </row>
    <row r="21" spans="1:11" ht="12.75">
      <c r="A21" s="198" t="s">
        <v>158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177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/>
    </row>
    <row r="23" spans="1:11" ht="12.75">
      <c r="A23" s="206" t="s">
        <v>178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179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180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181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6966503</v>
      </c>
      <c r="K28" s="7">
        <v>25544430</v>
      </c>
    </row>
    <row r="29" spans="1:11" ht="12.75">
      <c r="A29" s="206" t="s">
        <v>115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6966503</v>
      </c>
      <c r="K31" s="54">
        <f>SUM(K28:K30)</f>
        <v>25544430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6966503</v>
      </c>
      <c r="K33" s="54">
        <f>IF(K31&gt;K27,K31-K27,0)</f>
        <v>25544430</v>
      </c>
    </row>
    <row r="34" spans="1:11" ht="12.75">
      <c r="A34" s="198" t="s">
        <v>159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173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26918597</v>
      </c>
      <c r="K37" s="7">
        <v>14467073</v>
      </c>
    </row>
    <row r="38" spans="1:11" ht="12.75">
      <c r="A38" s="209" t="s">
        <v>67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26918597</v>
      </c>
      <c r="K38" s="54">
        <f>SUM(K35:K37)</f>
        <v>14467073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7995972</v>
      </c>
      <c r="K39" s="7">
        <v>2673248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13124603</v>
      </c>
      <c r="K40" s="7">
        <v>14104891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9" t="s">
        <v>68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21120575</v>
      </c>
      <c r="K44" s="54">
        <f>SUM(K39:K43)</f>
        <v>16778139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5798022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0</v>
      </c>
      <c r="K46" s="54">
        <f>IF(K44&gt;K38,K44-K38,0)</f>
        <v>2311066</v>
      </c>
    </row>
    <row r="47" spans="1:11" ht="12.75">
      <c r="A47" s="206" t="s">
        <v>69</v>
      </c>
      <c r="B47" s="207"/>
      <c r="C47" s="207"/>
      <c r="D47" s="207"/>
      <c r="E47" s="207"/>
      <c r="F47" s="207"/>
      <c r="G47" s="207"/>
      <c r="H47" s="207"/>
      <c r="I47" s="1">
        <v>39</v>
      </c>
      <c r="J47" s="65">
        <f>IF(J19-J20+J32-J33+J45-J46&gt;0,J19-J20+J32-J33+J45-J46,0)</f>
        <v>50523276</v>
      </c>
      <c r="K47" s="54">
        <f>IF(K19-K20+K32-K33+K45-K46&gt;0,K19-K20+K32-K33+K45-K46,0)</f>
        <v>0</v>
      </c>
    </row>
    <row r="48" spans="1:11" ht="12.75">
      <c r="A48" s="206" t="s">
        <v>70</v>
      </c>
      <c r="B48" s="207"/>
      <c r="C48" s="207"/>
      <c r="D48" s="207"/>
      <c r="E48" s="207"/>
      <c r="F48" s="207"/>
      <c r="G48" s="207"/>
      <c r="H48" s="207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37354820</v>
      </c>
    </row>
    <row r="49" spans="1:11" ht="12.75">
      <c r="A49" s="206" t="s">
        <v>160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28225787</v>
      </c>
      <c r="K49" s="7">
        <v>112428967</v>
      </c>
    </row>
    <row r="50" spans="1:11" ht="12.75">
      <c r="A50" s="206" t="s">
        <v>174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50523276</v>
      </c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>
        <v>37354820</v>
      </c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4">
        <v>44</v>
      </c>
      <c r="J52" s="66">
        <f>J49+J50-J51</f>
        <v>78749063</v>
      </c>
      <c r="K52" s="62">
        <f>K49+K50-K51</f>
        <v>75074147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39" right="0.27" top="0.79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40" sqref="A40:H40"/>
    </sheetView>
  </sheetViews>
  <sheetFormatPr defaultColWidth="9.140625" defaultRowHeight="12.75"/>
  <cols>
    <col min="1" max="7" width="9.140625" style="53" customWidth="1"/>
    <col min="8" max="8" width="2.140625" style="53" customWidth="1"/>
    <col min="9" max="9" width="7.28125" style="53" customWidth="1"/>
    <col min="10" max="10" width="18.140625" style="53" customWidth="1"/>
    <col min="11" max="11" width="20.140625" style="53" customWidth="1"/>
    <col min="12" max="16384" width="9.140625" style="53" customWidth="1"/>
  </cols>
  <sheetData>
    <row r="1" spans="1:11" ht="12.75" customHeight="1">
      <c r="A1" s="261" t="s">
        <v>196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23.25">
      <c r="A4" s="263" t="s">
        <v>58</v>
      </c>
      <c r="B4" s="263"/>
      <c r="C4" s="263"/>
      <c r="D4" s="263"/>
      <c r="E4" s="263"/>
      <c r="F4" s="263"/>
      <c r="G4" s="263"/>
      <c r="H4" s="263"/>
      <c r="I4" s="67" t="s">
        <v>278</v>
      </c>
      <c r="J4" s="68" t="s">
        <v>318</v>
      </c>
      <c r="K4" s="68" t="s">
        <v>319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3">
        <v>2</v>
      </c>
      <c r="J5" s="74" t="s">
        <v>282</v>
      </c>
      <c r="K5" s="74" t="s">
        <v>283</v>
      </c>
    </row>
    <row r="6" spans="1:11" ht="12.75">
      <c r="A6" s="198" t="s">
        <v>155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198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118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119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120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121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197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6" t="s">
        <v>122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123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124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125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126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127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107</v>
      </c>
      <c r="B20" s="266"/>
      <c r="C20" s="266"/>
      <c r="D20" s="266"/>
      <c r="E20" s="266"/>
      <c r="F20" s="266"/>
      <c r="G20" s="266"/>
      <c r="H20" s="267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1" t="s">
        <v>108</v>
      </c>
      <c r="B21" s="264"/>
      <c r="C21" s="264"/>
      <c r="D21" s="264"/>
      <c r="E21" s="264"/>
      <c r="F21" s="264"/>
      <c r="G21" s="264"/>
      <c r="H21" s="265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8" t="s">
        <v>158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164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165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320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321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166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113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47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109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110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8" t="s">
        <v>159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173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48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161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162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148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160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174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175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176</v>
      </c>
      <c r="B53" s="222"/>
      <c r="C53" s="222"/>
      <c r="D53" s="222"/>
      <c r="E53" s="222"/>
      <c r="F53" s="222"/>
      <c r="G53" s="222"/>
      <c r="H53" s="222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32" right="0.2" top="0.73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0" sqref="K10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6" width="9.140625" style="77" customWidth="1"/>
    <col min="7" max="7" width="4.7109375" style="77" customWidth="1"/>
    <col min="8" max="8" width="4.57421875" style="77" customWidth="1"/>
    <col min="9" max="9" width="7.00390625" style="77" customWidth="1"/>
    <col min="10" max="10" width="12.421875" style="77" customWidth="1"/>
    <col min="11" max="11" width="12.57421875" style="77" customWidth="1"/>
    <col min="12" max="16384" width="9.140625" style="77" customWidth="1"/>
  </cols>
  <sheetData>
    <row r="1" spans="1:12" ht="12.75">
      <c r="A1" s="286" t="s">
        <v>280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6"/>
    </row>
    <row r="2" spans="1:12" ht="15.75">
      <c r="A2" s="43"/>
      <c r="B2" s="75"/>
      <c r="C2" s="271" t="s">
        <v>281</v>
      </c>
      <c r="D2" s="271"/>
      <c r="E2" s="78">
        <v>40544</v>
      </c>
      <c r="F2" s="44" t="s">
        <v>249</v>
      </c>
      <c r="G2" s="272">
        <v>40816</v>
      </c>
      <c r="H2" s="273"/>
      <c r="I2" s="75"/>
      <c r="J2" s="75"/>
      <c r="K2" s="75"/>
      <c r="L2" s="79"/>
    </row>
    <row r="3" spans="1:11" ht="23.25">
      <c r="A3" s="274" t="s">
        <v>58</v>
      </c>
      <c r="B3" s="274"/>
      <c r="C3" s="274"/>
      <c r="D3" s="274"/>
      <c r="E3" s="274"/>
      <c r="F3" s="274"/>
      <c r="G3" s="274"/>
      <c r="H3" s="274"/>
      <c r="I3" s="82" t="s">
        <v>304</v>
      </c>
      <c r="J3" s="83" t="s">
        <v>149</v>
      </c>
      <c r="K3" s="83" t="s">
        <v>150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5">
        <v>2</v>
      </c>
      <c r="J4" s="84" t="s">
        <v>282</v>
      </c>
      <c r="K4" s="84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5">
        <v>1</v>
      </c>
      <c r="J5" s="46">
        <v>76684800</v>
      </c>
      <c r="K5" s="46">
        <v>76684800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5">
        <v>2</v>
      </c>
      <c r="J6" s="47"/>
      <c r="K6" s="47"/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5">
        <v>3</v>
      </c>
      <c r="J7" s="47">
        <v>47368482</v>
      </c>
      <c r="K7" s="47">
        <v>70381655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5">
        <v>4</v>
      </c>
      <c r="J8" s="47"/>
      <c r="K8" s="47"/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5">
        <v>5</v>
      </c>
      <c r="J9" s="47">
        <v>37118065</v>
      </c>
      <c r="K9" s="47">
        <v>23358603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5">
        <v>6</v>
      </c>
      <c r="J10" s="47"/>
      <c r="K10" s="47"/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5">
        <v>7</v>
      </c>
      <c r="J11" s="47"/>
      <c r="K11" s="47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5">
        <v>8</v>
      </c>
      <c r="J12" s="47"/>
      <c r="K12" s="47"/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5">
        <v>9</v>
      </c>
      <c r="J13" s="47"/>
      <c r="K13" s="47"/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5">
        <v>10</v>
      </c>
      <c r="J14" s="80">
        <f>SUM(J5:J13)</f>
        <v>161171347</v>
      </c>
      <c r="K14" s="80">
        <f>SUM(K5:K13)</f>
        <v>170425058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5">
        <v>11</v>
      </c>
      <c r="J15" s="47"/>
      <c r="K15" s="47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5">
        <v>12</v>
      </c>
      <c r="J16" s="47"/>
      <c r="K16" s="47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5">
        <v>13</v>
      </c>
      <c r="J17" s="47"/>
      <c r="K17" s="47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5">
        <v>14</v>
      </c>
      <c r="J18" s="47"/>
      <c r="K18" s="47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5">
        <v>15</v>
      </c>
      <c r="J19" s="47"/>
      <c r="K19" s="47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5">
        <v>16</v>
      </c>
      <c r="J20" s="47"/>
      <c r="K20" s="47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0" t="s">
        <v>301</v>
      </c>
      <c r="B23" s="281"/>
      <c r="C23" s="281"/>
      <c r="D23" s="281"/>
      <c r="E23" s="281"/>
      <c r="F23" s="281"/>
      <c r="G23" s="281"/>
      <c r="H23" s="281"/>
      <c r="I23" s="48">
        <v>18</v>
      </c>
      <c r="J23" s="46"/>
      <c r="K23" s="46"/>
    </row>
    <row r="24" spans="1:11" ht="17.25" customHeight="1">
      <c r="A24" s="282" t="s">
        <v>302</v>
      </c>
      <c r="B24" s="283"/>
      <c r="C24" s="283"/>
      <c r="D24" s="283"/>
      <c r="E24" s="283"/>
      <c r="F24" s="283"/>
      <c r="G24" s="283"/>
      <c r="H24" s="283"/>
      <c r="I24" s="49">
        <v>19</v>
      </c>
      <c r="J24" s="81"/>
      <c r="K24" s="81"/>
    </row>
    <row r="25" spans="1:11" ht="30" customHeight="1">
      <c r="A25" s="284" t="s">
        <v>303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22" right="0.2" top="0.8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279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315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2011-10-24T07:45:55Z</cp:lastPrinted>
  <dcterms:created xsi:type="dcterms:W3CDTF">2008-10-17T11:51:54Z</dcterms:created>
  <dcterms:modified xsi:type="dcterms:W3CDTF">2011-10-24T08:51:29Z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