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<sst xmlns="http://schemas.openxmlformats.org/spreadsheetml/2006/main" count="396" uniqueCount="343">
  <si>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</si>
  <si>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</si>
  <si>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</si>
  <si>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</si>
  <si>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</si>
  <si>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</si>
  <si>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</si>
  <si>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</si>
  <si>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</si>
  <si>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</si>
  <si>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</si>
  <si>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</si>
  <si>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</si>
  <si>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</si>
  <si>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</si>
  <si>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</si>
  <si>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</si>
  <si>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</si>
  <si>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</si>
  <si>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</si>
  <si>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</si>
  <si>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</si>
  <si>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</si>
  <si>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</si>
  <si>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</si>
  <si>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</si>
  <si>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</si>
  <si>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</si>
  <si>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</si>
  <si>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</si>
  <si>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</si>
  <si>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</si>
  <si>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</si>
  <si>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</si>
  <si>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</si>
  <si>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</si>
  <si>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</si>
  <si>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</si>
  <si>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</si>
  <si>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</si>
  <si>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</si>
  <si>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</si>
  <si>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</si>
  <si>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</si>
  <si>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</si>
  <si>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</si>
  <si>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</si>
  <si>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</si>
  <si>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</si>
  <si>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</si>
  <si>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</si>
  <si>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</si>
  <si>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</si>
  <si>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</si>
  <si>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</si>
  <si>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</si>
  <si>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</si>
  <si>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</si>
  <si>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</si>
  <si>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</si>
  <si>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</si>
  <si>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</si>
  <si>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</si>
  <si>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</si>
  <si>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</si>
  <si>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</si>
  <si>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</si>
  <si>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</si>
  <si>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</si>
  <si>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</si>
  <si>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</si>
  <si>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</si>
  <si>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</si>
  <si>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</si>
  <si>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</si>
  <si>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</si>
  <si>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</si>
  <si>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</si>
  <si>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</si>
  <si>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</si>
  <si>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</si>
  <si>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</si>
  <si>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</si>
  <si>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</si>
  <si>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</si>
  <si>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</si>
  <si>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</si>
  <si>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</si>
  <si>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</si>
  <si>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</si>
  <si>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</si>
  <si>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</si>
  <si>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</si>
  <si>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</si>
  <si>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</si>
  <si>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</si>
  <si>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</si>
  <si>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</si>
  <si>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</si>
  <si>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</si>
  <si>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</si>
  <si>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</si>
  <si>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</si>
  <si>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</si>
  <si>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</si>
  <si>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</si>
  <si>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</si>
  <si>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</si>
  <si>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</si>
  <si>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</si>
  <si>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</si>
  <si>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</si>
  <si>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</si>
  <si>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</si>
  <si>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</si>
  <si>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</si>
  <si>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</si>
  <si>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</si>
  <si>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</si>
  <si>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</si>
  <si>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</si>
  <si>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</si>
  <si>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</si>
  <si>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</si>
  <si>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</si>
  <si>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</si>
  <si>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</si>
  <si>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</si>
  <si>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</si>
  <si>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</si>
  <si>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</si>
  <si>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</si>
  <si>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</si>
  <si>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</si>
  <si>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</si>
  <si>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</si>
  <si>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</si>
  <si>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</si>
  <si>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</si>
  <si>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</si>
  <si>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</si>
  <si>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</si>
  <si>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</si>
  <si>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</si>
  <si>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</si>
  <si>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</si>
  <si>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</si>
  <si>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</si>
  <si>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</si>
  <si>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</si>
  <si>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</si>
  <si>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</si>
  <si>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</si>
  <si>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</si>
  <si>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</si>
  <si>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</si>
  <si>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</si>
  <si>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</si>
  <si>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</si>
  <si>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</si>
  <si>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</si>
  <si>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</si>
  <si>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</si>
  <si>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</si>
  <si>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</si>
  <si>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</si>
  <si>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</si>
  <si>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</si>
  <si>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</si>
  <si>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</si>
  <si>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</si>
  <si>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</si>
  <si>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</si>
  <si>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</si>
  <si>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</si>
  <si>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</si>
  <si>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</si>
  <si>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</si>
  <si>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</si>
  <si>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</si>
  <si>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</si>
  <si>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</si>
  <si>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</si>
  <si>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</si>
  <si>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</si>
  <si>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</si>
  <si>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</si>
  <si>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</si>
  <si>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</si>
  <si>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</si>
  <si>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</si>
  <si>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</si>
  <si>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</si>
  <si>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</si>
  <si>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</si>
  <si>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</si>
  <si>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</si>
  <si>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</si>
  <si>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</si>
  <si>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</si>
  <si>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</si>
  <si>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</si>
  <si>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</si>
  <si>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</si>
  <si>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</si>
  <si>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</si>
  <si>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</si>
  <si>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</si>
  <si>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</si>
  <si>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</si>
  <si>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</si>
  <si>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</si>
  <si>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</si>
  <si>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</si>
  <si>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</si>
  <si>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</si>
  <si>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</si>
  <si>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</si>
  <si>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</si>
  <si>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</si>
  <si>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</si>
  <si>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</si>
  <si>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</si>
  <si>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</si>
  <si>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</si>
  <si>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</si>
  <si>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</si>
  <si>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</si>
  <si>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</si>
  <si>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</si>
  <si>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</si>
  <si>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</si>
  <si>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</si>
  <si>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</si>
  <si>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</si>
  <si>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</si>
  <si>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</si>
  <si>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</si>
  <si>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</si>
  <si>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</si>
  <si>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</si>
  <si>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</si>
  <si>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</si>
  <si>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</si>
  <si>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</si>
  <si>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</si>
  <si>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</si>
  <si>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</si>
  <si>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</si>
  <si>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</si>
  <si>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</si>
  <si>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</si>
  <si>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</si>
  <si>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</si>
  <si>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</si>
  <si>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</si>
  <si>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</si>
  <si>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</si>
  <si>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</si>
  <si>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</si>
  <si>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</si>
  <si>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</si>
  <si>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</si>
  <si>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</si>
  <si>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</si>
  <si>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</si>
  <si>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</si>
  <si>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</si>
  <si>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</si>
  <si>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</si>
  <si>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</si>
  <si>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</si>
  <si>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</si>
  <si>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</si>
  <si>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</si>
  <si>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</si>
  <si>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</si>
  <si>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</si>
  <si>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</si>
  <si>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</si>
  <si>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</si>
  <si>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</si>
  <si>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</si>
  <si>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</si>
  <si>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</si>
  <si>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</si>
  <si>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</si>
  <si>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</si>
  <si>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</si>
  <si>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</si>
  <si>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</si>
  <si>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</si>
  <si>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</si>
  <si>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</si>
  <si>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</si>
  <si>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</si>
  <si>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</si>
  <si>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</si>
  <si>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</si>
  <si>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</si>
  <si>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</si>
  <si>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</si>
  <si>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</si>
  <si>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</si>
  <si>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</si>
  <si>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</si>
  <si>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</si>
  <si>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</si>
  <si>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</si>
  <si>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</si>
  <si>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</si>
  <si>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</si>
  <si>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</si>
  <si>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</si>
  <si>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</si>
  <si>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</si>
  <si>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</si>
  <si>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</si>
  <si>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</si>
  <si>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</si>
  <si>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</si>
  <si>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</si>
  <si>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31.6.2011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</si>
  <si>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</si>
  <si>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</si>
  <si>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</si>
  <si>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</si>
  <si>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</si>
  <si>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</si>
  <si>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</si>
  <si>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</si>
  <si>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</si>
  <si>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</si>
  <si>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</si>
  <si>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</si>
  <si>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</si>
  <si>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</si>
  <si>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</si>
  <si>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</si>
  <si>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stanje na dan 30.06.2011.</t>
  </si>
  <si>
    <t>Obveznik: KONČAR DISTRIBUTIVNI I SPECIJALNI TRANSFORMATORI d.d.</t>
  </si>
  <si>
    <t>u razdoblju 01.01.2011. do 30.06.2011.</t>
  </si>
  <si>
    <t xml:space="preserve">   1. Dobit poslije poreza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</si>
</sst>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B29" sqref="B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247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5" t="s">
        <v>248</v>
      </c>
      <c r="B2" s="186"/>
      <c r="C2" s="186"/>
      <c r="D2" s="187"/>
      <c r="E2" s="123">
        <v>40544</v>
      </c>
      <c r="F2" s="12"/>
      <c r="G2" s="13" t="s">
        <v>249</v>
      </c>
      <c r="H2" s="123" t="s">
        <v>322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88" t="s">
        <v>316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250</v>
      </c>
      <c r="B6" s="171"/>
      <c r="C6" s="179" t="s">
        <v>323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1" t="s">
        <v>251</v>
      </c>
      <c r="B8" s="192"/>
      <c r="C8" s="179" t="s">
        <v>324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252</v>
      </c>
      <c r="B10" s="183"/>
      <c r="C10" s="179" t="s">
        <v>325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253</v>
      </c>
      <c r="B12" s="171"/>
      <c r="C12" s="176" t="s">
        <v>326</v>
      </c>
      <c r="D12" s="135"/>
      <c r="E12" s="135"/>
      <c r="F12" s="135"/>
      <c r="G12" s="135"/>
      <c r="H12" s="135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254</v>
      </c>
      <c r="B14" s="171"/>
      <c r="C14" s="136">
        <v>10090</v>
      </c>
      <c r="D14" s="182"/>
      <c r="E14" s="16"/>
      <c r="F14" s="176" t="s">
        <v>327</v>
      </c>
      <c r="G14" s="135"/>
      <c r="H14" s="135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255</v>
      </c>
      <c r="B16" s="171"/>
      <c r="C16" s="176" t="s">
        <v>328</v>
      </c>
      <c r="D16" s="135"/>
      <c r="E16" s="135"/>
      <c r="F16" s="135"/>
      <c r="G16" s="135"/>
      <c r="H16" s="135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256</v>
      </c>
      <c r="B18" s="171"/>
      <c r="C18" s="131" t="s">
        <v>329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257</v>
      </c>
      <c r="B20" s="171"/>
      <c r="C20" s="131" t="s">
        <v>330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258</v>
      </c>
      <c r="B22" s="171"/>
      <c r="C22" s="124">
        <v>133</v>
      </c>
      <c r="D22" s="176" t="s">
        <v>331</v>
      </c>
      <c r="E22" s="139"/>
      <c r="F22" s="140"/>
      <c r="G22" s="170"/>
      <c r="H22" s="134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259</v>
      </c>
      <c r="B24" s="171"/>
      <c r="C24" s="124">
        <v>21</v>
      </c>
      <c r="D24" s="176" t="s">
        <v>332</v>
      </c>
      <c r="E24" s="139"/>
      <c r="F24" s="139"/>
      <c r="G24" s="140"/>
      <c r="H24" s="52" t="s">
        <v>260</v>
      </c>
      <c r="I24" s="125">
        <v>423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170" t="s">
        <v>261</v>
      </c>
      <c r="B26" s="171"/>
      <c r="C26" s="126" t="s">
        <v>334</v>
      </c>
      <c r="D26" s="26"/>
      <c r="E26" s="100"/>
      <c r="F26" s="101"/>
      <c r="G26" s="141" t="s">
        <v>262</v>
      </c>
      <c r="H26" s="171"/>
      <c r="I26" s="127" t="s">
        <v>333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263</v>
      </c>
      <c r="B28" s="146"/>
      <c r="C28" s="147"/>
      <c r="D28" s="147"/>
      <c r="E28" s="142" t="s">
        <v>264</v>
      </c>
      <c r="F28" s="143"/>
      <c r="G28" s="143"/>
      <c r="H28" s="137" t="s">
        <v>265</v>
      </c>
      <c r="I28" s="138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81"/>
      <c r="C30" s="181"/>
      <c r="D30" s="148"/>
      <c r="E30" s="152"/>
      <c r="F30" s="181"/>
      <c r="G30" s="181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81"/>
      <c r="C32" s="181"/>
      <c r="D32" s="148"/>
      <c r="E32" s="152"/>
      <c r="F32" s="181"/>
      <c r="G32" s="181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81"/>
      <c r="C34" s="181"/>
      <c r="D34" s="148"/>
      <c r="E34" s="152"/>
      <c r="F34" s="181"/>
      <c r="G34" s="181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81"/>
      <c r="C36" s="181"/>
      <c r="D36" s="148"/>
      <c r="E36" s="152"/>
      <c r="F36" s="181"/>
      <c r="G36" s="181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81"/>
      <c r="C38" s="181"/>
      <c r="D38" s="148"/>
      <c r="E38" s="152"/>
      <c r="F38" s="181"/>
      <c r="G38" s="181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81"/>
      <c r="C40" s="181"/>
      <c r="D40" s="148"/>
      <c r="E40" s="152"/>
      <c r="F40" s="181"/>
      <c r="G40" s="181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266</v>
      </c>
      <c r="B44" s="166"/>
      <c r="C44" s="179"/>
      <c r="D44" s="180"/>
      <c r="E44" s="27"/>
      <c r="F44" s="176"/>
      <c r="G44" s="181"/>
      <c r="H44" s="181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267</v>
      </c>
      <c r="B46" s="166"/>
      <c r="C46" s="176" t="s">
        <v>335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268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269</v>
      </c>
      <c r="B48" s="166"/>
      <c r="C48" s="172" t="s">
        <v>337</v>
      </c>
      <c r="D48" s="168"/>
      <c r="E48" s="169"/>
      <c r="F48" s="16"/>
      <c r="G48" s="52" t="s">
        <v>270</v>
      </c>
      <c r="H48" s="172" t="s">
        <v>336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256</v>
      </c>
      <c r="B50" s="166"/>
      <c r="C50" s="167" t="s">
        <v>329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271</v>
      </c>
      <c r="B52" s="171"/>
      <c r="C52" s="172" t="s">
        <v>338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272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273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305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306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307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308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274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275</v>
      </c>
      <c r="F62" s="100"/>
      <c r="G62" s="160" t="s">
        <v>276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42" right="0.27" top="0.67" bottom="1" header="0.5" footer="0.5"/>
  <pageSetup horizontalDpi="600" verticalDpi="600" orientation="portrait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88">
      <selection activeCell="K26" sqref="K26"/>
    </sheetView>
  </sheetViews>
  <sheetFormatPr defaultColWidth="9.140625" defaultRowHeight="12.75"/>
  <cols>
    <col min="1" max="7" width="9.140625" style="53" customWidth="1"/>
    <col min="8" max="8" width="4.00390625" style="53" customWidth="1"/>
    <col min="9" max="9" width="7.421875" style="53" customWidth="1"/>
    <col min="10" max="10" width="14.57421875" style="53" customWidth="1"/>
    <col min="11" max="11" width="15.28125" style="53" customWidth="1"/>
    <col min="12" max="16384" width="9.140625" style="53" customWidth="1"/>
  </cols>
  <sheetData>
    <row r="1" spans="1:11" ht="12.75" customHeight="1">
      <c r="A1" s="193" t="s">
        <v>152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340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58</v>
      </c>
      <c r="B4" s="199"/>
      <c r="C4" s="199"/>
      <c r="D4" s="199"/>
      <c r="E4" s="199"/>
      <c r="F4" s="199"/>
      <c r="G4" s="199"/>
      <c r="H4" s="200"/>
      <c r="I4" s="59" t="s">
        <v>277</v>
      </c>
      <c r="J4" s="60" t="s">
        <v>318</v>
      </c>
      <c r="K4" s="61" t="s">
        <v>319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8">
        <v>2</v>
      </c>
      <c r="J5" s="57">
        <v>3</v>
      </c>
      <c r="K5" s="57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59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4">
        <f>J9+J16+J26+J35+J39</f>
        <v>62853342</v>
      </c>
      <c r="K8" s="54">
        <f>K9+K16+K26+K35+K39</f>
        <v>69587478</v>
      </c>
    </row>
    <row r="9" spans="1:11" ht="12.75">
      <c r="A9" s="211" t="s">
        <v>204</v>
      </c>
      <c r="B9" s="212"/>
      <c r="C9" s="212"/>
      <c r="D9" s="212"/>
      <c r="E9" s="212"/>
      <c r="F9" s="212"/>
      <c r="G9" s="212"/>
      <c r="H9" s="213"/>
      <c r="I9" s="1">
        <v>3</v>
      </c>
      <c r="J9" s="54">
        <f>SUM(J10:J15)</f>
        <v>199621</v>
      </c>
      <c r="K9" s="54">
        <f>SUM(K10:K15)</f>
        <v>419227</v>
      </c>
    </row>
    <row r="10" spans="1:11" ht="12.75">
      <c r="A10" s="211" t="s">
        <v>111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158159</v>
      </c>
      <c r="K11" s="7">
        <v>415207</v>
      </c>
    </row>
    <row r="12" spans="1:11" ht="12.75">
      <c r="A12" s="211" t="s">
        <v>112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207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208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41462</v>
      </c>
      <c r="K14" s="7">
        <v>4020</v>
      </c>
    </row>
    <row r="15" spans="1:11" ht="12.75">
      <c r="A15" s="211" t="s">
        <v>209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205</v>
      </c>
      <c r="B16" s="212"/>
      <c r="C16" s="212"/>
      <c r="D16" s="212"/>
      <c r="E16" s="212"/>
      <c r="F16" s="212"/>
      <c r="G16" s="212"/>
      <c r="H16" s="213"/>
      <c r="I16" s="1">
        <v>10</v>
      </c>
      <c r="J16" s="54">
        <f>SUM(J17:J25)</f>
        <v>60190947</v>
      </c>
      <c r="K16" s="54">
        <f>SUM(K17:K25)</f>
        <v>66705477</v>
      </c>
    </row>
    <row r="17" spans="1:11" ht="12.75">
      <c r="A17" s="211" t="s">
        <v>210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9012497</v>
      </c>
      <c r="K17" s="7">
        <v>9012529</v>
      </c>
    </row>
    <row r="18" spans="1:11" ht="12.75">
      <c r="A18" s="211" t="s">
        <v>246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15932694</v>
      </c>
      <c r="K18" s="7">
        <v>15083114</v>
      </c>
    </row>
    <row r="19" spans="1:11" ht="12.75">
      <c r="A19" s="211" t="s">
        <v>211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27731596</v>
      </c>
      <c r="K19" s="7">
        <v>29566937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2929947</v>
      </c>
      <c r="K20" s="7">
        <v>5030785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71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1807551</v>
      </c>
      <c r="K22" s="7">
        <v>2625519</v>
      </c>
    </row>
    <row r="23" spans="1:11" ht="12.75">
      <c r="A23" s="211" t="s">
        <v>72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2776662</v>
      </c>
      <c r="K23" s="7">
        <v>5386593</v>
      </c>
    </row>
    <row r="24" spans="1:11" ht="12.75">
      <c r="A24" s="211" t="s">
        <v>73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74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189</v>
      </c>
      <c r="B26" s="212"/>
      <c r="C26" s="212"/>
      <c r="D26" s="212"/>
      <c r="E26" s="212"/>
      <c r="F26" s="212"/>
      <c r="G26" s="212"/>
      <c r="H26" s="213"/>
      <c r="I26" s="1">
        <v>20</v>
      </c>
      <c r="J26" s="54">
        <f>SUM(J27:J34)</f>
        <v>2462774</v>
      </c>
      <c r="K26" s="54">
        <f>SUM(K27:K34)</f>
        <v>2462774</v>
      </c>
    </row>
    <row r="27" spans="1:11" ht="12.75">
      <c r="A27" s="211" t="s">
        <v>75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76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77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2423774</v>
      </c>
      <c r="K29" s="7">
        <v>2423774</v>
      </c>
    </row>
    <row r="30" spans="1:11" ht="12.75">
      <c r="A30" s="211" t="s">
        <v>82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83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39000</v>
      </c>
      <c r="K31" s="7">
        <v>39000</v>
      </c>
    </row>
    <row r="32" spans="1:11" ht="12.75">
      <c r="A32" s="211" t="s">
        <v>84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78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182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183</v>
      </c>
      <c r="B35" s="212"/>
      <c r="C35" s="212"/>
      <c r="D35" s="212"/>
      <c r="E35" s="212"/>
      <c r="F35" s="212"/>
      <c r="G35" s="212"/>
      <c r="H35" s="213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1" t="s">
        <v>79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80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81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184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239</v>
      </c>
      <c r="B40" s="209"/>
      <c r="C40" s="209"/>
      <c r="D40" s="209"/>
      <c r="E40" s="209"/>
      <c r="F40" s="209"/>
      <c r="G40" s="209"/>
      <c r="H40" s="210"/>
      <c r="I40" s="1">
        <v>34</v>
      </c>
      <c r="J40" s="54">
        <f>J41+J49+J56+J64</f>
        <v>389482794</v>
      </c>
      <c r="K40" s="54">
        <f>K41+K49+K56+K64</f>
        <v>425374896</v>
      </c>
    </row>
    <row r="41" spans="1:11" ht="12.75">
      <c r="A41" s="211" t="s">
        <v>99</v>
      </c>
      <c r="B41" s="212"/>
      <c r="C41" s="212"/>
      <c r="D41" s="212"/>
      <c r="E41" s="212"/>
      <c r="F41" s="212"/>
      <c r="G41" s="212"/>
      <c r="H41" s="213"/>
      <c r="I41" s="1">
        <v>35</v>
      </c>
      <c r="J41" s="54">
        <f>SUM(J42:J48)</f>
        <v>136593348</v>
      </c>
      <c r="K41" s="54">
        <f>SUM(K42:K48)</f>
        <v>176952889</v>
      </c>
    </row>
    <row r="42" spans="1:11" ht="12.75">
      <c r="A42" s="211" t="s">
        <v>116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50158504</v>
      </c>
      <c r="K42" s="7">
        <v>71868949</v>
      </c>
    </row>
    <row r="43" spans="1:11" ht="12.75">
      <c r="A43" s="211" t="s">
        <v>117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46641617</v>
      </c>
      <c r="K43" s="7">
        <v>56123629</v>
      </c>
    </row>
    <row r="44" spans="1:11" ht="12.75">
      <c r="A44" s="211" t="s">
        <v>85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39334049</v>
      </c>
      <c r="K44" s="7">
        <v>48726263</v>
      </c>
    </row>
    <row r="45" spans="1:11" ht="12.75">
      <c r="A45" s="211" t="s">
        <v>86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87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459178</v>
      </c>
      <c r="K46" s="7">
        <v>234048</v>
      </c>
    </row>
    <row r="47" spans="1:11" ht="12.75">
      <c r="A47" s="211" t="s">
        <v>88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89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100</v>
      </c>
      <c r="B49" s="212"/>
      <c r="C49" s="212"/>
      <c r="D49" s="212"/>
      <c r="E49" s="212"/>
      <c r="F49" s="212"/>
      <c r="G49" s="212"/>
      <c r="H49" s="213"/>
      <c r="I49" s="1">
        <v>43</v>
      </c>
      <c r="J49" s="54">
        <f>SUM(J50:J55)</f>
        <v>103534614</v>
      </c>
      <c r="K49" s="54">
        <f>SUM(K50:K55)</f>
        <v>155860050</v>
      </c>
    </row>
    <row r="50" spans="1:11" ht="12.75">
      <c r="A50" s="211" t="s">
        <v>199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5063747</v>
      </c>
      <c r="K50" s="7">
        <v>16752037</v>
      </c>
    </row>
    <row r="51" spans="1:11" ht="12.75">
      <c r="A51" s="211" t="s">
        <v>200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81573435</v>
      </c>
      <c r="K51" s="7">
        <v>120742470</v>
      </c>
    </row>
    <row r="52" spans="1:11" ht="12.75">
      <c r="A52" s="211" t="s">
        <v>201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202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53359</v>
      </c>
      <c r="K53" s="7">
        <v>292071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16844073</v>
      </c>
      <c r="K54" s="7">
        <v>18073472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/>
      <c r="K55" s="7"/>
    </row>
    <row r="56" spans="1:11" ht="12.75">
      <c r="A56" s="211" t="s">
        <v>101</v>
      </c>
      <c r="B56" s="212"/>
      <c r="C56" s="212"/>
      <c r="D56" s="212"/>
      <c r="E56" s="212"/>
      <c r="F56" s="212"/>
      <c r="G56" s="212"/>
      <c r="H56" s="213"/>
      <c r="I56" s="1">
        <v>50</v>
      </c>
      <c r="J56" s="54">
        <f>SUM(J57:J63)</f>
        <v>36925865</v>
      </c>
      <c r="K56" s="54">
        <f>SUM(K57:K63)</f>
        <v>64591610</v>
      </c>
    </row>
    <row r="57" spans="1:11" ht="12.75">
      <c r="A57" s="211" t="s">
        <v>75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76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241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82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83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84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36925865</v>
      </c>
      <c r="K62" s="7">
        <v>64591610</v>
      </c>
    </row>
    <row r="63" spans="1:11" ht="12.75">
      <c r="A63" s="211" t="s">
        <v>45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206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112428967</v>
      </c>
      <c r="K64" s="7">
        <v>27970347</v>
      </c>
    </row>
    <row r="65" spans="1:11" ht="12.75">
      <c r="A65" s="208" t="s">
        <v>55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584907</v>
      </c>
      <c r="K65" s="7"/>
    </row>
    <row r="66" spans="1:11" ht="12.75">
      <c r="A66" s="208" t="s">
        <v>240</v>
      </c>
      <c r="B66" s="209"/>
      <c r="C66" s="209"/>
      <c r="D66" s="209"/>
      <c r="E66" s="209"/>
      <c r="F66" s="209"/>
      <c r="G66" s="209"/>
      <c r="H66" s="210"/>
      <c r="I66" s="1">
        <v>60</v>
      </c>
      <c r="J66" s="54">
        <f>J7+J8+J40+J65</f>
        <v>452921043</v>
      </c>
      <c r="K66" s="54">
        <f>K7+K8+K40+K65</f>
        <v>494962374</v>
      </c>
    </row>
    <row r="67" spans="1:11" ht="12.75">
      <c r="A67" s="214" t="s">
        <v>90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57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190</v>
      </c>
      <c r="B69" s="206"/>
      <c r="C69" s="206"/>
      <c r="D69" s="206"/>
      <c r="E69" s="206"/>
      <c r="F69" s="206"/>
      <c r="G69" s="206"/>
      <c r="H69" s="207"/>
      <c r="I69" s="3">
        <v>62</v>
      </c>
      <c r="J69" s="55">
        <f>J70+J71+J72+J78+J79+J82+J85</f>
        <v>161171347</v>
      </c>
      <c r="K69" s="55">
        <f>K70+K71+K72+K78+K79+K82+K85</f>
        <v>164430315</v>
      </c>
    </row>
    <row r="70" spans="1:11" ht="12.75">
      <c r="A70" s="211" t="s">
        <v>140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76684800</v>
      </c>
      <c r="K70" s="7">
        <v>76684800</v>
      </c>
    </row>
    <row r="71" spans="1:11" ht="12.75">
      <c r="A71" s="211" t="s">
        <v>141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142</v>
      </c>
      <c r="B72" s="212"/>
      <c r="C72" s="212"/>
      <c r="D72" s="212"/>
      <c r="E72" s="212"/>
      <c r="F72" s="212"/>
      <c r="G72" s="212"/>
      <c r="H72" s="213"/>
      <c r="I72" s="1">
        <v>65</v>
      </c>
      <c r="J72" s="54">
        <f>J73+J74-J75+J76+J77</f>
        <v>47368482</v>
      </c>
      <c r="K72" s="54">
        <f>K73+K74-K75+K76+K77</f>
        <v>70381655</v>
      </c>
    </row>
    <row r="73" spans="1:11" ht="12.75">
      <c r="A73" s="211" t="s">
        <v>143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1983738</v>
      </c>
      <c r="K73" s="7">
        <v>3839641</v>
      </c>
    </row>
    <row r="74" spans="1:11" ht="12.75">
      <c r="A74" s="211" t="s">
        <v>144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132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133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31740972</v>
      </c>
      <c r="K76" s="7">
        <v>52898242</v>
      </c>
    </row>
    <row r="77" spans="1:11" ht="12.75">
      <c r="A77" s="211" t="s">
        <v>134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13643772</v>
      </c>
      <c r="K77" s="7">
        <v>13643772</v>
      </c>
    </row>
    <row r="78" spans="1:11" ht="12.75">
      <c r="A78" s="211" t="s">
        <v>135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237</v>
      </c>
      <c r="B79" s="212"/>
      <c r="C79" s="212"/>
      <c r="D79" s="212"/>
      <c r="E79" s="212"/>
      <c r="F79" s="212"/>
      <c r="G79" s="212"/>
      <c r="H79" s="213"/>
      <c r="I79" s="1">
        <v>72</v>
      </c>
      <c r="J79" s="54">
        <f>J80-J81</f>
        <v>0</v>
      </c>
      <c r="K79" s="54">
        <f>K80-K81</f>
        <v>0</v>
      </c>
    </row>
    <row r="80" spans="1:11" ht="12.75">
      <c r="A80" s="220" t="s">
        <v>168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1" ht="12.75">
      <c r="A81" s="220" t="s">
        <v>169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238</v>
      </c>
      <c r="B82" s="212"/>
      <c r="C82" s="212"/>
      <c r="D82" s="212"/>
      <c r="E82" s="212"/>
      <c r="F82" s="212"/>
      <c r="G82" s="212"/>
      <c r="H82" s="213"/>
      <c r="I82" s="1">
        <v>75</v>
      </c>
      <c r="J82" s="54">
        <f>J83-J84</f>
        <v>37118065</v>
      </c>
      <c r="K82" s="54">
        <f>K83-K84</f>
        <v>17363860</v>
      </c>
    </row>
    <row r="83" spans="1:11" ht="12.75">
      <c r="A83" s="220" t="s">
        <v>170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37118065</v>
      </c>
      <c r="K83" s="7">
        <v>17363860</v>
      </c>
    </row>
    <row r="84" spans="1:11" ht="12.75">
      <c r="A84" s="220" t="s">
        <v>171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172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4">
        <f>SUM(J87:J89)</f>
        <v>119934531</v>
      </c>
      <c r="K86" s="54">
        <f>SUM(K87:K89)</f>
        <v>119934531</v>
      </c>
    </row>
    <row r="87" spans="1:11" ht="12.75">
      <c r="A87" s="211" t="s">
        <v>128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1173500</v>
      </c>
      <c r="K87" s="7">
        <v>1173500</v>
      </c>
    </row>
    <row r="88" spans="1:11" ht="12.75">
      <c r="A88" s="211" t="s">
        <v>129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130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118761031</v>
      </c>
      <c r="K89" s="7">
        <v>118761031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4">
        <f>SUM(J91:J99)</f>
        <v>8418622</v>
      </c>
      <c r="K90" s="54">
        <f>SUM(K91:K99)</f>
        <v>8405824</v>
      </c>
    </row>
    <row r="91" spans="1:11" ht="12.75">
      <c r="A91" s="211" t="s">
        <v>131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242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8418622</v>
      </c>
      <c r="K93" s="7">
        <v>8405824</v>
      </c>
    </row>
    <row r="94" spans="1:11" ht="12.75">
      <c r="A94" s="211" t="s">
        <v>243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244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245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93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91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92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4">
        <f>SUM(J101:J112)</f>
        <v>148086323</v>
      </c>
      <c r="K100" s="54">
        <f>SUM(K101:K112)</f>
        <v>160023638</v>
      </c>
    </row>
    <row r="101" spans="1:11" ht="12.75">
      <c r="A101" s="211" t="s">
        <v>131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3111869</v>
      </c>
      <c r="K101" s="7">
        <v>2713292</v>
      </c>
    </row>
    <row r="102" spans="1:11" ht="12.75">
      <c r="A102" s="211" t="s">
        <v>242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3507760</v>
      </c>
      <c r="K103" s="7">
        <v>2101523</v>
      </c>
    </row>
    <row r="104" spans="1:11" ht="12.75">
      <c r="A104" s="211" t="s">
        <v>243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81670966</v>
      </c>
      <c r="K104" s="7">
        <v>40695425</v>
      </c>
    </row>
    <row r="105" spans="1:11" ht="12.75">
      <c r="A105" s="211" t="s">
        <v>244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50088968</v>
      </c>
      <c r="K105" s="7">
        <v>57570389</v>
      </c>
    </row>
    <row r="106" spans="1:11" ht="12.75">
      <c r="A106" s="211" t="s">
        <v>245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4297043</v>
      </c>
      <c r="K108" s="7">
        <v>3314873</v>
      </c>
    </row>
    <row r="109" spans="1:11" ht="12.75">
      <c r="A109" s="211" t="s">
        <v>95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5197999</v>
      </c>
      <c r="K109" s="7">
        <v>2539126</v>
      </c>
    </row>
    <row r="110" spans="1:11" ht="12.75">
      <c r="A110" s="211" t="s">
        <v>98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96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97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211718</v>
      </c>
      <c r="K112" s="7">
        <v>51089010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15310220</v>
      </c>
      <c r="K113" s="7">
        <v>42168066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4">
        <f>J69+J86+J90+J100+J113</f>
        <v>452921043</v>
      </c>
      <c r="K114" s="54">
        <f>K69+K86+K90+K100+K113</f>
        <v>494962374</v>
      </c>
    </row>
    <row r="115" spans="1:11" ht="12.75">
      <c r="A115" s="230" t="s">
        <v>56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17" t="s">
        <v>309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185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310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33" right="0.18" top="0.55" bottom="0.53" header="0.25" footer="0.5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31">
      <selection activeCell="P59" sqref="P59"/>
    </sheetView>
  </sheetViews>
  <sheetFormatPr defaultColWidth="9.140625" defaultRowHeight="12.75"/>
  <cols>
    <col min="1" max="6" width="9.140625" style="53" customWidth="1"/>
    <col min="7" max="7" width="5.140625" style="53" customWidth="1"/>
    <col min="8" max="8" width="0.85546875" style="53" customWidth="1"/>
    <col min="9" max="9" width="6.421875" style="53" customWidth="1"/>
    <col min="10" max="10" width="13.140625" style="53" customWidth="1"/>
    <col min="11" max="11" width="13.00390625" style="53" customWidth="1"/>
    <col min="12" max="12" width="13.421875" style="53" customWidth="1"/>
    <col min="13" max="13" width="12.7109375" style="53" customWidth="1"/>
    <col min="14" max="16384" width="9.140625" style="53" customWidth="1"/>
  </cols>
  <sheetData>
    <row r="1" spans="1:13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340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34.5">
      <c r="A4" s="239" t="s">
        <v>58</v>
      </c>
      <c r="B4" s="239"/>
      <c r="C4" s="239"/>
      <c r="D4" s="239"/>
      <c r="E4" s="239"/>
      <c r="F4" s="239"/>
      <c r="G4" s="239"/>
      <c r="H4" s="239"/>
      <c r="I4" s="59" t="s">
        <v>278</v>
      </c>
      <c r="J4" s="238" t="s">
        <v>318</v>
      </c>
      <c r="K4" s="238"/>
      <c r="L4" s="238" t="s">
        <v>319</v>
      </c>
      <c r="M4" s="238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9"/>
      <c r="J5" s="61" t="s">
        <v>313</v>
      </c>
      <c r="K5" s="61" t="s">
        <v>314</v>
      </c>
      <c r="L5" s="61" t="s">
        <v>313</v>
      </c>
      <c r="M5" s="61" t="s">
        <v>314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5">
        <f>SUM(J8:J9)</f>
        <v>370357867</v>
      </c>
      <c r="K7" s="55">
        <f>SUM(K8:K9)</f>
        <v>170544903</v>
      </c>
      <c r="L7" s="55">
        <f>SUM(L8:L9)</f>
        <v>358780980</v>
      </c>
      <c r="M7" s="55">
        <f>SUM(M8:M9)</f>
        <v>146891228</v>
      </c>
    </row>
    <row r="8" spans="1:13" ht="12.75">
      <c r="A8" s="208" t="s">
        <v>151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369756445</v>
      </c>
      <c r="K8" s="7">
        <v>170303523</v>
      </c>
      <c r="L8" s="7">
        <v>358329179</v>
      </c>
      <c r="M8" s="7">
        <v>146561165</v>
      </c>
    </row>
    <row r="9" spans="1:13" ht="12.75">
      <c r="A9" s="208" t="s">
        <v>102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601422</v>
      </c>
      <c r="K9" s="7">
        <v>241380</v>
      </c>
      <c r="L9" s="7">
        <v>451801</v>
      </c>
      <c r="M9" s="7">
        <v>330063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4">
        <f>J11+J12+J16+J20+J21+J22+J25+J26</f>
        <v>347407454</v>
      </c>
      <c r="K10" s="54">
        <f>K11+K12+K16+K20+K21+K22+K25+K26</f>
        <v>158923486</v>
      </c>
      <c r="L10" s="54">
        <f>L11+L12+L16+L20+L21+L22+L25+L26</f>
        <v>338451039</v>
      </c>
      <c r="M10" s="54">
        <f>M11+M12+M16+M20+M21+M22+M25+M26</f>
        <v>137812546</v>
      </c>
    </row>
    <row r="11" spans="1:13" ht="12.75">
      <c r="A11" s="208" t="s">
        <v>103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-16123699</v>
      </c>
      <c r="K11" s="7">
        <v>-4673506</v>
      </c>
      <c r="L11" s="7">
        <v>-18874226</v>
      </c>
      <c r="M11" s="7">
        <v>-8587147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4">
        <f>SUM(J13:J15)</f>
        <v>268858964</v>
      </c>
      <c r="K12" s="54">
        <f>SUM(K13:K15)</f>
        <v>121975192</v>
      </c>
      <c r="L12" s="54">
        <f>SUM(L13:L15)</f>
        <v>272128001</v>
      </c>
      <c r="M12" s="54">
        <f>SUM(M13:M15)</f>
        <v>113369430</v>
      </c>
    </row>
    <row r="13" spans="1:13" ht="12.75">
      <c r="A13" s="211" t="s">
        <v>145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239270212</v>
      </c>
      <c r="K13" s="7">
        <v>104704557</v>
      </c>
      <c r="L13" s="7">
        <v>232255601</v>
      </c>
      <c r="M13" s="7">
        <v>92323566</v>
      </c>
    </row>
    <row r="14" spans="1:13" ht="12.75">
      <c r="A14" s="211" t="s">
        <v>146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13341707</v>
      </c>
      <c r="K14" s="7">
        <v>7468930</v>
      </c>
      <c r="L14" s="7">
        <v>25724291</v>
      </c>
      <c r="M14" s="7">
        <v>13391295</v>
      </c>
    </row>
    <row r="15" spans="1:13" ht="12.75">
      <c r="A15" s="211" t="s">
        <v>60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16247045</v>
      </c>
      <c r="K15" s="7">
        <v>9801705</v>
      </c>
      <c r="L15" s="7">
        <v>14148109</v>
      </c>
      <c r="M15" s="7">
        <v>7654569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4">
        <f>SUM(J17:J19)</f>
        <v>48659461</v>
      </c>
      <c r="K16" s="54">
        <f>SUM(K17:K19)</f>
        <v>22555647</v>
      </c>
      <c r="L16" s="54">
        <f>SUM(L17:L19)</f>
        <v>47285629</v>
      </c>
      <c r="M16" s="54">
        <f>SUM(M17:M19)</f>
        <v>22498805</v>
      </c>
    </row>
    <row r="17" spans="1:13" ht="12.75">
      <c r="A17" s="211" t="s">
        <v>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26506409</v>
      </c>
      <c r="K17" s="7">
        <v>12509686</v>
      </c>
      <c r="L17" s="7">
        <v>26532669</v>
      </c>
      <c r="M17" s="7">
        <v>12824119</v>
      </c>
    </row>
    <row r="18" spans="1:13" ht="12.75">
      <c r="A18" s="211" t="s">
        <v>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18608564</v>
      </c>
      <c r="K18" s="7">
        <v>8438608</v>
      </c>
      <c r="L18" s="7">
        <v>17432486</v>
      </c>
      <c r="M18" s="7">
        <v>8126736</v>
      </c>
    </row>
    <row r="19" spans="1:13" ht="12.75">
      <c r="A19" s="211" t="s">
        <v>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3544488</v>
      </c>
      <c r="K19" s="7">
        <v>1607353</v>
      </c>
      <c r="L19" s="7">
        <v>3320474</v>
      </c>
      <c r="M19" s="7">
        <v>1547950</v>
      </c>
    </row>
    <row r="20" spans="1:13" ht="12.75">
      <c r="A20" s="208" t="s">
        <v>104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8422021</v>
      </c>
      <c r="K20" s="7">
        <v>4068822</v>
      </c>
      <c r="L20" s="7">
        <v>8068860</v>
      </c>
      <c r="M20" s="7">
        <v>4161430</v>
      </c>
    </row>
    <row r="21" spans="1:13" ht="12.75">
      <c r="A21" s="208" t="s">
        <v>105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10218697</v>
      </c>
      <c r="K21" s="7">
        <v>4963154</v>
      </c>
      <c r="L21" s="7">
        <v>11298906</v>
      </c>
      <c r="M21" s="7">
        <v>6301574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1" t="s">
        <v>136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137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8" t="s">
        <v>106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27000000</v>
      </c>
      <c r="K25" s="7">
        <v>10000000</v>
      </c>
      <c r="L25" s="7">
        <v>18000000</v>
      </c>
      <c r="M25" s="7"/>
    </row>
    <row r="26" spans="1:13" ht="12.75">
      <c r="A26" s="208" t="s">
        <v>49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372010</v>
      </c>
      <c r="K26" s="7">
        <v>34177</v>
      </c>
      <c r="L26" s="7">
        <v>543869</v>
      </c>
      <c r="M26" s="7">
        <v>68454</v>
      </c>
    </row>
    <row r="27" spans="1:13" ht="12.75">
      <c r="A27" s="208" t="s">
        <v>212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4">
        <f>SUM(J28:J32)</f>
        <v>2581121</v>
      </c>
      <c r="K27" s="54">
        <f>SUM(K28:K32)</f>
        <v>1254565</v>
      </c>
      <c r="L27" s="54">
        <f>SUM(L28:L32)</f>
        <v>5311391</v>
      </c>
      <c r="M27" s="54">
        <f>SUM(M28:M32)</f>
        <v>2654795</v>
      </c>
    </row>
    <row r="28" spans="1:13" ht="12.75">
      <c r="A28" s="208" t="s">
        <v>226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30965</v>
      </c>
      <c r="K28" s="7"/>
      <c r="L28" s="7">
        <v>8186</v>
      </c>
      <c r="M28" s="7"/>
    </row>
    <row r="29" spans="1:13" ht="12.75">
      <c r="A29" s="208" t="s">
        <v>154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2550156</v>
      </c>
      <c r="K29" s="7">
        <v>1254565</v>
      </c>
      <c r="L29" s="7">
        <v>5303205</v>
      </c>
      <c r="M29" s="7">
        <v>2654795</v>
      </c>
    </row>
    <row r="30" spans="1:13" ht="12.75">
      <c r="A30" s="208" t="s">
        <v>138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222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139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213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4">
        <f>SUM(J34:J37)</f>
        <v>3425167</v>
      </c>
      <c r="K33" s="54">
        <f>SUM(K34:K37)</f>
        <v>1967448</v>
      </c>
      <c r="L33" s="54">
        <f>SUM(L34:L37)</f>
        <v>3936507</v>
      </c>
      <c r="M33" s="54">
        <f>SUM(M34:M37)</f>
        <v>1741430</v>
      </c>
    </row>
    <row r="34" spans="1:13" ht="12.75">
      <c r="A34" s="208" t="s">
        <v>65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73012</v>
      </c>
      <c r="K34" s="7">
        <v>40212</v>
      </c>
      <c r="L34" s="7">
        <v>30592</v>
      </c>
      <c r="M34" s="7">
        <v>21942</v>
      </c>
    </row>
    <row r="35" spans="1:13" ht="12.75">
      <c r="A35" s="208" t="s">
        <v>64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3352155</v>
      </c>
      <c r="K35" s="7">
        <v>1927236</v>
      </c>
      <c r="L35" s="7">
        <v>3905915</v>
      </c>
      <c r="M35" s="7">
        <v>1719488</v>
      </c>
    </row>
    <row r="36" spans="1:13" ht="12.75">
      <c r="A36" s="208" t="s">
        <v>223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66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194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195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224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225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214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4">
        <f>J7+J27+J38+J40</f>
        <v>372938988</v>
      </c>
      <c r="K42" s="54">
        <f>K7+K27+K38+K40</f>
        <v>171799468</v>
      </c>
      <c r="L42" s="54">
        <f>L7+L27+L38+L40</f>
        <v>364092371</v>
      </c>
      <c r="M42" s="54">
        <f>M7+M27+M38+M40</f>
        <v>149546023</v>
      </c>
    </row>
    <row r="43" spans="1:13" ht="12.75">
      <c r="A43" s="208" t="s">
        <v>215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4">
        <f>J10+J33+J39+J41</f>
        <v>350832621</v>
      </c>
      <c r="K43" s="54">
        <f>K10+K33+K39+K41</f>
        <v>160890934</v>
      </c>
      <c r="L43" s="54">
        <f>L10+L33+L39+L41</f>
        <v>342387546</v>
      </c>
      <c r="M43" s="54">
        <f>M10+M33+M39+M41</f>
        <v>139553976</v>
      </c>
    </row>
    <row r="44" spans="1:13" ht="12.75">
      <c r="A44" s="208" t="s">
        <v>235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4">
        <f>J42-J43</f>
        <v>22106367</v>
      </c>
      <c r="K44" s="54">
        <f>K42-K43</f>
        <v>10908534</v>
      </c>
      <c r="L44" s="54">
        <f>L42-L43</f>
        <v>21704825</v>
      </c>
      <c r="M44" s="54">
        <f>M42-M43</f>
        <v>9992047</v>
      </c>
    </row>
    <row r="45" spans="1:13" ht="12.75">
      <c r="A45" s="220" t="s">
        <v>217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4">
        <f>IF(J42&gt;J43,J42-J43,0)</f>
        <v>22106367</v>
      </c>
      <c r="K45" s="54">
        <f>IF(K42&gt;K43,K42-K43,0)</f>
        <v>10908534</v>
      </c>
      <c r="L45" s="54">
        <f>IF(L42&gt;L43,L42-L43,0)</f>
        <v>21704825</v>
      </c>
      <c r="M45" s="54">
        <f>IF(M42&gt;M43,M42-M43,0)</f>
        <v>9992047</v>
      </c>
    </row>
    <row r="46" spans="1:13" ht="12.75">
      <c r="A46" s="220" t="s">
        <v>218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8" t="s">
        <v>216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4421273</v>
      </c>
      <c r="K47" s="7">
        <v>2181706</v>
      </c>
      <c r="L47" s="7">
        <v>4340965</v>
      </c>
      <c r="M47" s="7">
        <v>1998409</v>
      </c>
    </row>
    <row r="48" spans="1:13" ht="12.75">
      <c r="A48" s="208" t="s">
        <v>236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4">
        <f>J44-J47</f>
        <v>17685094</v>
      </c>
      <c r="K48" s="54">
        <f>K44-K47</f>
        <v>8726828</v>
      </c>
      <c r="L48" s="54">
        <f>L44-L47</f>
        <v>17363860</v>
      </c>
      <c r="M48" s="54">
        <f>M44-M47</f>
        <v>7993638</v>
      </c>
    </row>
    <row r="49" spans="1:13" ht="12.75">
      <c r="A49" s="220" t="s">
        <v>191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4">
        <f>IF(J48&gt;0,J48,0)</f>
        <v>17685094</v>
      </c>
      <c r="K49" s="54">
        <f>IF(K48&gt;0,K48,0)</f>
        <v>8726828</v>
      </c>
      <c r="L49" s="54">
        <f>IF(L48&gt;0,L48,0)</f>
        <v>17363860</v>
      </c>
      <c r="M49" s="54">
        <f>IF(M48&gt;0,M48,0)</f>
        <v>7993638</v>
      </c>
    </row>
    <row r="50" spans="1:13" ht="12.75">
      <c r="A50" s="241" t="s">
        <v>219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7" t="s">
        <v>311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186</v>
      </c>
      <c r="B52" s="206"/>
      <c r="C52" s="206"/>
      <c r="D52" s="206"/>
      <c r="E52" s="206"/>
      <c r="F52" s="206"/>
      <c r="G52" s="206"/>
      <c r="H52" s="206"/>
      <c r="I52" s="56"/>
      <c r="J52" s="56"/>
      <c r="K52" s="56"/>
      <c r="L52" s="56"/>
      <c r="M52" s="63"/>
    </row>
    <row r="53" spans="1:13" ht="12.75">
      <c r="A53" s="244" t="s">
        <v>233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234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188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203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17685094</v>
      </c>
      <c r="K56" s="6">
        <v>8726828</v>
      </c>
      <c r="L56" s="6">
        <v>17363860</v>
      </c>
      <c r="M56" s="6">
        <v>7993638</v>
      </c>
    </row>
    <row r="57" spans="1:13" ht="12.75">
      <c r="A57" s="208" t="s">
        <v>220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8" t="s">
        <v>227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228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44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229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230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231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232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221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192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8" t="s">
        <v>193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2">
        <f>J56+J66</f>
        <v>17685094</v>
      </c>
      <c r="K67" s="62">
        <f>K56+K66</f>
        <v>8726828</v>
      </c>
      <c r="L67" s="62">
        <f>L56+L66</f>
        <v>17363860</v>
      </c>
      <c r="M67" s="62">
        <f>M56+M66</f>
        <v>7993638</v>
      </c>
    </row>
    <row r="68" spans="1:13" ht="12.75" customHeight="1">
      <c r="A68" s="251" t="s">
        <v>312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187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233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234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21" right="0.17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34">
      <selection activeCell="K52" sqref="K52"/>
    </sheetView>
  </sheetViews>
  <sheetFormatPr defaultColWidth="9.140625" defaultRowHeight="12.75"/>
  <cols>
    <col min="1" max="6" width="9.140625" style="53" customWidth="1"/>
    <col min="7" max="7" width="6.57421875" style="53" customWidth="1"/>
    <col min="8" max="8" width="1.57421875" style="53" customWidth="1"/>
    <col min="9" max="9" width="7.57421875" style="53" customWidth="1"/>
    <col min="10" max="10" width="13.7109375" style="53" customWidth="1"/>
    <col min="11" max="11" width="14.140625" style="53" customWidth="1"/>
    <col min="12" max="16384" width="9.140625" style="53" customWidth="1"/>
  </cols>
  <sheetData>
    <row r="1" spans="1:11" ht="12.75" customHeight="1">
      <c r="A1" s="258" t="s">
        <v>163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58</v>
      </c>
      <c r="B4" s="260"/>
      <c r="C4" s="260"/>
      <c r="D4" s="260"/>
      <c r="E4" s="260"/>
      <c r="F4" s="260"/>
      <c r="G4" s="260"/>
      <c r="H4" s="260"/>
      <c r="I4" s="67" t="s">
        <v>278</v>
      </c>
      <c r="J4" s="68" t="s">
        <v>318</v>
      </c>
      <c r="K4" s="68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9">
        <v>2</v>
      </c>
      <c r="J5" s="70" t="s">
        <v>282</v>
      </c>
      <c r="K5" s="70" t="s">
        <v>283</v>
      </c>
    </row>
    <row r="6" spans="1:11" ht="12.75">
      <c r="A6" s="217" t="s">
        <v>155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342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17685094</v>
      </c>
      <c r="K7" s="7">
        <v>17363860</v>
      </c>
    </row>
    <row r="8" spans="1:11" ht="12.75">
      <c r="A8" s="211" t="s">
        <v>40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8422021</v>
      </c>
      <c r="K8" s="7">
        <v>8068860</v>
      </c>
    </row>
    <row r="9" spans="1:11" ht="12.75">
      <c r="A9" s="211" t="s">
        <v>41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6646306</v>
      </c>
      <c r="K9" s="7"/>
    </row>
    <row r="10" spans="1:11" ht="12.75">
      <c r="A10" s="211" t="s">
        <v>42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43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50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89878063</v>
      </c>
      <c r="K12" s="7">
        <v>59106000</v>
      </c>
    </row>
    <row r="13" spans="1:11" ht="12.75">
      <c r="A13" s="208" t="s">
        <v>156</v>
      </c>
      <c r="B13" s="209"/>
      <c r="C13" s="209"/>
      <c r="D13" s="209"/>
      <c r="E13" s="209"/>
      <c r="F13" s="209"/>
      <c r="G13" s="209"/>
      <c r="H13" s="209"/>
      <c r="I13" s="1">
        <v>7</v>
      </c>
      <c r="J13" s="65">
        <f>SUM(J7:J12)</f>
        <v>122631484</v>
      </c>
      <c r="K13" s="54">
        <f>SUM(K7:K12)</f>
        <v>84538720</v>
      </c>
    </row>
    <row r="14" spans="1:11" ht="12.75">
      <c r="A14" s="211" t="s">
        <v>51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>
        <v>33892697</v>
      </c>
    </row>
    <row r="15" spans="1:11" ht="12.75">
      <c r="A15" s="211" t="s">
        <v>52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81213639</v>
      </c>
      <c r="K15" s="7">
        <v>50857325</v>
      </c>
    </row>
    <row r="16" spans="1:11" ht="12.75">
      <c r="A16" s="211" t="s">
        <v>53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25988729</v>
      </c>
      <c r="K16" s="7">
        <v>40359541</v>
      </c>
    </row>
    <row r="17" spans="1:11" ht="12.75">
      <c r="A17" s="211" t="s">
        <v>54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08" t="s">
        <v>157</v>
      </c>
      <c r="B18" s="209"/>
      <c r="C18" s="209"/>
      <c r="D18" s="209"/>
      <c r="E18" s="209"/>
      <c r="F18" s="209"/>
      <c r="G18" s="209"/>
      <c r="H18" s="209"/>
      <c r="I18" s="1">
        <v>12</v>
      </c>
      <c r="J18" s="65">
        <f>SUM(J14:J17)</f>
        <v>107202368</v>
      </c>
      <c r="K18" s="54">
        <f>SUM(K14:K17)</f>
        <v>125109563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IF(J13&gt;J18,J13-J18,0)</f>
        <v>15429116</v>
      </c>
      <c r="K19" s="54">
        <f>IF(K13&gt;K18,K13-K18,0)</f>
        <v>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5">
        <f>IF(J18&gt;J13,J18-J13,0)</f>
        <v>0</v>
      </c>
      <c r="K20" s="54">
        <f>IF(K18&gt;K13,K18-K13,0)</f>
        <v>40570843</v>
      </c>
    </row>
    <row r="21" spans="1:11" ht="12.75">
      <c r="A21" s="217" t="s">
        <v>158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177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178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179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2970467</v>
      </c>
      <c r="K28" s="7">
        <v>14802997</v>
      </c>
    </row>
    <row r="29" spans="1:11" ht="12.75">
      <c r="A29" s="211" t="s">
        <v>115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5">
        <f>SUM(J28:J30)</f>
        <v>2970467</v>
      </c>
      <c r="K31" s="54">
        <f>SUM(K28:K30)</f>
        <v>14802997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IF(J31&gt;J27,J31-J27,0)</f>
        <v>2970467</v>
      </c>
      <c r="K33" s="54">
        <f>IF(K31&gt;K27,K31-K27,0)</f>
        <v>14802997</v>
      </c>
    </row>
    <row r="34" spans="1:11" ht="12.75">
      <c r="A34" s="217" t="s">
        <v>159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173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26918597</v>
      </c>
      <c r="K37" s="7"/>
    </row>
    <row r="38" spans="1:11" ht="12.75">
      <c r="A38" s="208" t="s">
        <v>67</v>
      </c>
      <c r="B38" s="209"/>
      <c r="C38" s="209"/>
      <c r="D38" s="209"/>
      <c r="E38" s="209"/>
      <c r="F38" s="209"/>
      <c r="G38" s="209"/>
      <c r="H38" s="209"/>
      <c r="I38" s="1">
        <v>30</v>
      </c>
      <c r="J38" s="65">
        <f>SUM(J35:J37)</f>
        <v>26918597</v>
      </c>
      <c r="K38" s="54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7466722</v>
      </c>
      <c r="K39" s="7">
        <v>1419035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>
        <v>27665745</v>
      </c>
    </row>
    <row r="44" spans="1:11" ht="12.75">
      <c r="A44" s="208" t="s">
        <v>68</v>
      </c>
      <c r="B44" s="209"/>
      <c r="C44" s="209"/>
      <c r="D44" s="209"/>
      <c r="E44" s="209"/>
      <c r="F44" s="209"/>
      <c r="G44" s="209"/>
      <c r="H44" s="209"/>
      <c r="I44" s="1">
        <v>36</v>
      </c>
      <c r="J44" s="65">
        <f>SUM(J39:J43)</f>
        <v>7466722</v>
      </c>
      <c r="K44" s="54">
        <f>SUM(K39:K43)</f>
        <v>29084780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IF(J38&gt;J44,J38-J44,0)</f>
        <v>19451875</v>
      </c>
      <c r="K45" s="54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IF(J44&gt;J38,J44-J38,0)</f>
        <v>0</v>
      </c>
      <c r="K46" s="54">
        <f>IF(K44&gt;K38,K44-K38,0)</f>
        <v>29084780</v>
      </c>
    </row>
    <row r="47" spans="1:11" ht="12.75">
      <c r="A47" s="211" t="s">
        <v>69</v>
      </c>
      <c r="B47" s="212"/>
      <c r="C47" s="212"/>
      <c r="D47" s="212"/>
      <c r="E47" s="212"/>
      <c r="F47" s="212"/>
      <c r="G47" s="212"/>
      <c r="H47" s="212"/>
      <c r="I47" s="1">
        <v>39</v>
      </c>
      <c r="J47" s="65">
        <f>IF(J19-J20+J32-J33+J45-J46&gt;0,J19-J20+J32-J33+J45-J46,0)</f>
        <v>31910524</v>
      </c>
      <c r="K47" s="54">
        <f>IF(K19-K20+K32-K33+K45-K46&gt;0,K19-K20+K32-K33+K45-K46,0)</f>
        <v>0</v>
      </c>
    </row>
    <row r="48" spans="1:11" ht="12.75">
      <c r="A48" s="211" t="s">
        <v>70</v>
      </c>
      <c r="B48" s="212"/>
      <c r="C48" s="212"/>
      <c r="D48" s="212"/>
      <c r="E48" s="212"/>
      <c r="F48" s="212"/>
      <c r="G48" s="212"/>
      <c r="H48" s="212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84458620</v>
      </c>
    </row>
    <row r="49" spans="1:11" ht="12.75">
      <c r="A49" s="211" t="s">
        <v>160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28225787</v>
      </c>
      <c r="K49" s="7">
        <v>112428967</v>
      </c>
    </row>
    <row r="50" spans="1:11" ht="12.75">
      <c r="A50" s="211" t="s">
        <v>174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31910524</v>
      </c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>
        <v>84458620</v>
      </c>
    </row>
    <row r="52" spans="1:11" ht="12.75">
      <c r="A52" s="223" t="s">
        <v>176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6">
        <f>J49+J50-J51</f>
        <v>60136311</v>
      </c>
      <c r="K52" s="62">
        <f>K49+K50-K51</f>
        <v>27970347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39" right="0.27" top="0.6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40" sqref="A40:H40"/>
    </sheetView>
  </sheetViews>
  <sheetFormatPr defaultColWidth="9.140625" defaultRowHeight="12.75"/>
  <cols>
    <col min="1" max="7" width="9.140625" style="53" customWidth="1"/>
    <col min="8" max="8" width="2.140625" style="53" customWidth="1"/>
    <col min="9" max="9" width="7.28125" style="53" customWidth="1"/>
    <col min="10" max="10" width="18.140625" style="53" customWidth="1"/>
    <col min="11" max="11" width="20.140625" style="53" customWidth="1"/>
    <col min="12" max="16384" width="9.140625" style="53" customWidth="1"/>
  </cols>
  <sheetData>
    <row r="1" spans="1:11" ht="12.75" customHeight="1">
      <c r="A1" s="258" t="s">
        <v>196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3.25">
      <c r="A4" s="260" t="s">
        <v>58</v>
      </c>
      <c r="B4" s="260"/>
      <c r="C4" s="260"/>
      <c r="D4" s="260"/>
      <c r="E4" s="260"/>
      <c r="F4" s="260"/>
      <c r="G4" s="260"/>
      <c r="H4" s="260"/>
      <c r="I4" s="67" t="s">
        <v>278</v>
      </c>
      <c r="J4" s="68" t="s">
        <v>318</v>
      </c>
      <c r="K4" s="68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3">
        <v>2</v>
      </c>
      <c r="J5" s="74" t="s">
        <v>282</v>
      </c>
      <c r="K5" s="74" t="s">
        <v>283</v>
      </c>
    </row>
    <row r="6" spans="1:11" ht="12.75">
      <c r="A6" s="217" t="s">
        <v>155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198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118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119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120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121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197</v>
      </c>
      <c r="B12" s="209"/>
      <c r="C12" s="209"/>
      <c r="D12" s="209"/>
      <c r="E12" s="209"/>
      <c r="F12" s="209"/>
      <c r="G12" s="209"/>
      <c r="H12" s="209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1" t="s">
        <v>122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123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124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125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126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127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8" t="s">
        <v>107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4" t="s">
        <v>108</v>
      </c>
      <c r="B21" s="269"/>
      <c r="C21" s="269"/>
      <c r="D21" s="269"/>
      <c r="E21" s="269"/>
      <c r="F21" s="269"/>
      <c r="G21" s="269"/>
      <c r="H21" s="270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7" t="s">
        <v>158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164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165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166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113</v>
      </c>
      <c r="B28" s="209"/>
      <c r="C28" s="209"/>
      <c r="D28" s="209"/>
      <c r="E28" s="209"/>
      <c r="F28" s="209"/>
      <c r="G28" s="209"/>
      <c r="H28" s="209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47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8" t="s">
        <v>109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8" t="s">
        <v>110</v>
      </c>
      <c r="B34" s="209"/>
      <c r="C34" s="209"/>
      <c r="D34" s="209"/>
      <c r="E34" s="209"/>
      <c r="F34" s="209"/>
      <c r="G34" s="209"/>
      <c r="H34" s="209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7" t="s">
        <v>159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173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48</v>
      </c>
      <c r="B39" s="209"/>
      <c r="C39" s="209"/>
      <c r="D39" s="209"/>
      <c r="E39" s="209"/>
      <c r="F39" s="209"/>
      <c r="G39" s="209"/>
      <c r="H39" s="209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8" t="s">
        <v>161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8" t="s">
        <v>162</v>
      </c>
      <c r="B47" s="209"/>
      <c r="C47" s="209"/>
      <c r="D47" s="209"/>
      <c r="E47" s="209"/>
      <c r="F47" s="209"/>
      <c r="G47" s="209"/>
      <c r="H47" s="209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8" t="s">
        <v>148</v>
      </c>
      <c r="B48" s="209"/>
      <c r="C48" s="209"/>
      <c r="D48" s="209"/>
      <c r="E48" s="209"/>
      <c r="F48" s="209"/>
      <c r="G48" s="209"/>
      <c r="H48" s="209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8" t="s">
        <v>160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174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175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176</v>
      </c>
      <c r="B53" s="215"/>
      <c r="C53" s="215"/>
      <c r="D53" s="215"/>
      <c r="E53" s="215"/>
      <c r="F53" s="215"/>
      <c r="G53" s="215"/>
      <c r="H53" s="21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32" right="0.2" top="0.73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18" sqref="J18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6" width="9.140625" style="77" customWidth="1"/>
    <col min="7" max="7" width="4.7109375" style="77" customWidth="1"/>
    <col min="8" max="8" width="4.57421875" style="77" customWidth="1"/>
    <col min="9" max="9" width="6.57421875" style="77" customWidth="1"/>
    <col min="10" max="10" width="11.57421875" style="77" customWidth="1"/>
    <col min="11" max="11" width="12.421875" style="77" customWidth="1"/>
    <col min="12" max="16384" width="9.140625" style="77" customWidth="1"/>
  </cols>
  <sheetData>
    <row r="1" spans="1:12" ht="12.75">
      <c r="A1" s="277" t="s">
        <v>280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76"/>
    </row>
    <row r="2" spans="1:12" ht="15.75">
      <c r="A2" s="43"/>
      <c r="B2" s="75"/>
      <c r="C2" s="288" t="s">
        <v>281</v>
      </c>
      <c r="D2" s="288"/>
      <c r="E2" s="78">
        <v>40544</v>
      </c>
      <c r="F2" s="44" t="s">
        <v>249</v>
      </c>
      <c r="G2" s="289">
        <v>40724</v>
      </c>
      <c r="H2" s="290"/>
      <c r="I2" s="75"/>
      <c r="J2" s="75"/>
      <c r="K2" s="75"/>
      <c r="L2" s="79"/>
    </row>
    <row r="3" spans="1:11" ht="23.25">
      <c r="A3" s="291" t="s">
        <v>58</v>
      </c>
      <c r="B3" s="291"/>
      <c r="C3" s="291"/>
      <c r="D3" s="291"/>
      <c r="E3" s="291"/>
      <c r="F3" s="291"/>
      <c r="G3" s="291"/>
      <c r="H3" s="291"/>
      <c r="I3" s="82" t="s">
        <v>304</v>
      </c>
      <c r="J3" s="83" t="s">
        <v>149</v>
      </c>
      <c r="K3" s="83" t="s">
        <v>150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5">
        <v>2</v>
      </c>
      <c r="J4" s="84" t="s">
        <v>282</v>
      </c>
      <c r="K4" s="84" t="s">
        <v>283</v>
      </c>
    </row>
    <row r="5" spans="1:11" ht="12.75">
      <c r="A5" s="280" t="s">
        <v>284</v>
      </c>
      <c r="B5" s="281"/>
      <c r="C5" s="281"/>
      <c r="D5" s="281"/>
      <c r="E5" s="281"/>
      <c r="F5" s="281"/>
      <c r="G5" s="281"/>
      <c r="H5" s="281"/>
      <c r="I5" s="45">
        <v>1</v>
      </c>
      <c r="J5" s="46">
        <v>76684800</v>
      </c>
      <c r="K5" s="46">
        <v>76684800</v>
      </c>
    </row>
    <row r="6" spans="1:11" ht="12.75">
      <c r="A6" s="280" t="s">
        <v>285</v>
      </c>
      <c r="B6" s="281"/>
      <c r="C6" s="281"/>
      <c r="D6" s="281"/>
      <c r="E6" s="281"/>
      <c r="F6" s="281"/>
      <c r="G6" s="281"/>
      <c r="H6" s="281"/>
      <c r="I6" s="45">
        <v>2</v>
      </c>
      <c r="J6" s="47"/>
      <c r="K6" s="47"/>
    </row>
    <row r="7" spans="1:11" ht="12.75">
      <c r="A7" s="280" t="s">
        <v>286</v>
      </c>
      <c r="B7" s="281"/>
      <c r="C7" s="281"/>
      <c r="D7" s="281"/>
      <c r="E7" s="281"/>
      <c r="F7" s="281"/>
      <c r="G7" s="281"/>
      <c r="H7" s="281"/>
      <c r="I7" s="45">
        <v>3</v>
      </c>
      <c r="J7" s="47">
        <v>47368482</v>
      </c>
      <c r="K7" s="47">
        <v>70381655</v>
      </c>
    </row>
    <row r="8" spans="1:11" ht="12.75">
      <c r="A8" s="280" t="s">
        <v>287</v>
      </c>
      <c r="B8" s="281"/>
      <c r="C8" s="281"/>
      <c r="D8" s="281"/>
      <c r="E8" s="281"/>
      <c r="F8" s="281"/>
      <c r="G8" s="281"/>
      <c r="H8" s="281"/>
      <c r="I8" s="45">
        <v>4</v>
      </c>
      <c r="J8" s="47"/>
      <c r="K8" s="47"/>
    </row>
    <row r="9" spans="1:11" ht="12.75">
      <c r="A9" s="280" t="s">
        <v>288</v>
      </c>
      <c r="B9" s="281"/>
      <c r="C9" s="281"/>
      <c r="D9" s="281"/>
      <c r="E9" s="281"/>
      <c r="F9" s="281"/>
      <c r="G9" s="281"/>
      <c r="H9" s="281"/>
      <c r="I9" s="45">
        <v>5</v>
      </c>
      <c r="J9" s="47">
        <v>37118065</v>
      </c>
      <c r="K9" s="47">
        <v>17363860</v>
      </c>
    </row>
    <row r="10" spans="1:11" ht="12.75">
      <c r="A10" s="280" t="s">
        <v>289</v>
      </c>
      <c r="B10" s="281"/>
      <c r="C10" s="281"/>
      <c r="D10" s="281"/>
      <c r="E10" s="281"/>
      <c r="F10" s="281"/>
      <c r="G10" s="281"/>
      <c r="H10" s="281"/>
      <c r="I10" s="45">
        <v>6</v>
      </c>
      <c r="J10" s="47"/>
      <c r="K10" s="47"/>
    </row>
    <row r="11" spans="1:11" ht="12.75">
      <c r="A11" s="280" t="s">
        <v>290</v>
      </c>
      <c r="B11" s="281"/>
      <c r="C11" s="281"/>
      <c r="D11" s="281"/>
      <c r="E11" s="281"/>
      <c r="F11" s="281"/>
      <c r="G11" s="281"/>
      <c r="H11" s="281"/>
      <c r="I11" s="45">
        <v>7</v>
      </c>
      <c r="J11" s="47"/>
      <c r="K11" s="47"/>
    </row>
    <row r="12" spans="1:11" ht="12.75">
      <c r="A12" s="280" t="s">
        <v>291</v>
      </c>
      <c r="B12" s="281"/>
      <c r="C12" s="281"/>
      <c r="D12" s="281"/>
      <c r="E12" s="281"/>
      <c r="F12" s="281"/>
      <c r="G12" s="281"/>
      <c r="H12" s="281"/>
      <c r="I12" s="45">
        <v>8</v>
      </c>
      <c r="J12" s="47"/>
      <c r="K12" s="47"/>
    </row>
    <row r="13" spans="1:11" ht="12.75">
      <c r="A13" s="280" t="s">
        <v>292</v>
      </c>
      <c r="B13" s="281"/>
      <c r="C13" s="281"/>
      <c r="D13" s="281"/>
      <c r="E13" s="281"/>
      <c r="F13" s="281"/>
      <c r="G13" s="281"/>
      <c r="H13" s="281"/>
      <c r="I13" s="45">
        <v>9</v>
      </c>
      <c r="J13" s="47"/>
      <c r="K13" s="47"/>
    </row>
    <row r="14" spans="1:11" ht="12.75">
      <c r="A14" s="282" t="s">
        <v>293</v>
      </c>
      <c r="B14" s="283"/>
      <c r="C14" s="283"/>
      <c r="D14" s="283"/>
      <c r="E14" s="283"/>
      <c r="F14" s="283"/>
      <c r="G14" s="283"/>
      <c r="H14" s="283"/>
      <c r="I14" s="45">
        <v>10</v>
      </c>
      <c r="J14" s="80">
        <f>SUM(J5:J13)</f>
        <v>161171347</v>
      </c>
      <c r="K14" s="80">
        <f>SUM(K5:K13)</f>
        <v>164430315</v>
      </c>
    </row>
    <row r="15" spans="1:11" ht="12.75">
      <c r="A15" s="280" t="s">
        <v>294</v>
      </c>
      <c r="B15" s="281"/>
      <c r="C15" s="281"/>
      <c r="D15" s="281"/>
      <c r="E15" s="281"/>
      <c r="F15" s="281"/>
      <c r="G15" s="281"/>
      <c r="H15" s="281"/>
      <c r="I15" s="45">
        <v>11</v>
      </c>
      <c r="J15" s="47"/>
      <c r="K15" s="47"/>
    </row>
    <row r="16" spans="1:11" ht="12.75">
      <c r="A16" s="280" t="s">
        <v>295</v>
      </c>
      <c r="B16" s="281"/>
      <c r="C16" s="281"/>
      <c r="D16" s="281"/>
      <c r="E16" s="281"/>
      <c r="F16" s="281"/>
      <c r="G16" s="281"/>
      <c r="H16" s="281"/>
      <c r="I16" s="45">
        <v>12</v>
      </c>
      <c r="J16" s="47"/>
      <c r="K16" s="47"/>
    </row>
    <row r="17" spans="1:11" ht="12.75">
      <c r="A17" s="280" t="s">
        <v>296</v>
      </c>
      <c r="B17" s="281"/>
      <c r="C17" s="281"/>
      <c r="D17" s="281"/>
      <c r="E17" s="281"/>
      <c r="F17" s="281"/>
      <c r="G17" s="281"/>
      <c r="H17" s="281"/>
      <c r="I17" s="45">
        <v>13</v>
      </c>
      <c r="J17" s="47"/>
      <c r="K17" s="47"/>
    </row>
    <row r="18" spans="1:11" ht="12.75">
      <c r="A18" s="280" t="s">
        <v>297</v>
      </c>
      <c r="B18" s="281"/>
      <c r="C18" s="281"/>
      <c r="D18" s="281"/>
      <c r="E18" s="281"/>
      <c r="F18" s="281"/>
      <c r="G18" s="281"/>
      <c r="H18" s="281"/>
      <c r="I18" s="45">
        <v>14</v>
      </c>
      <c r="J18" s="47"/>
      <c r="K18" s="47"/>
    </row>
    <row r="19" spans="1:11" ht="12.75">
      <c r="A19" s="280" t="s">
        <v>298</v>
      </c>
      <c r="B19" s="281"/>
      <c r="C19" s="281"/>
      <c r="D19" s="281"/>
      <c r="E19" s="281"/>
      <c r="F19" s="281"/>
      <c r="G19" s="281"/>
      <c r="H19" s="281"/>
      <c r="I19" s="45">
        <v>15</v>
      </c>
      <c r="J19" s="47"/>
      <c r="K19" s="47"/>
    </row>
    <row r="20" spans="1:11" ht="12.75">
      <c r="A20" s="280" t="s">
        <v>299</v>
      </c>
      <c r="B20" s="281"/>
      <c r="C20" s="281"/>
      <c r="D20" s="281"/>
      <c r="E20" s="281"/>
      <c r="F20" s="281"/>
      <c r="G20" s="281"/>
      <c r="H20" s="281"/>
      <c r="I20" s="45">
        <v>16</v>
      </c>
      <c r="J20" s="47"/>
      <c r="K20" s="47"/>
    </row>
    <row r="21" spans="1:11" ht="12.75">
      <c r="A21" s="282" t="s">
        <v>300</v>
      </c>
      <c r="B21" s="283"/>
      <c r="C21" s="283"/>
      <c r="D21" s="283"/>
      <c r="E21" s="283"/>
      <c r="F21" s="283"/>
      <c r="G21" s="283"/>
      <c r="H21" s="283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1" t="s">
        <v>301</v>
      </c>
      <c r="B23" s="272"/>
      <c r="C23" s="272"/>
      <c r="D23" s="272"/>
      <c r="E23" s="272"/>
      <c r="F23" s="272"/>
      <c r="G23" s="272"/>
      <c r="H23" s="272"/>
      <c r="I23" s="48">
        <v>18</v>
      </c>
      <c r="J23" s="46"/>
      <c r="K23" s="46"/>
    </row>
    <row r="24" spans="1:11" ht="17.25" customHeight="1">
      <c r="A24" s="273" t="s">
        <v>302</v>
      </c>
      <c r="B24" s="274"/>
      <c r="C24" s="274"/>
      <c r="D24" s="274"/>
      <c r="E24" s="274"/>
      <c r="F24" s="274"/>
      <c r="G24" s="274"/>
      <c r="H24" s="274"/>
      <c r="I24" s="49">
        <v>19</v>
      </c>
      <c r="J24" s="81"/>
      <c r="K24" s="81"/>
    </row>
    <row r="25" spans="1:11" ht="30" customHeight="1">
      <c r="A25" s="275" t="s">
        <v>303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" right="0.2" top="0.8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279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315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2011-07-14T10:57:19Z</cp:lastPrinted>
  <dcterms:created xsi:type="dcterms:W3CDTF">2008-10-17T11:51:54Z</dcterms:created>
  <dcterms:modified xsi:type="dcterms:W3CDTF">2011-07-18T15:16:02Z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