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<sst xmlns="http://schemas.openxmlformats.org/spreadsheetml/2006/main" count="402" uniqueCount="352">
  <si>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</si>
  <si>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</si>
  <si>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</si>
  <si>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</si>
  <si>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</si>
  <si>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</si>
  <si>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</si>
  <si>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</si>
  <si>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</si>
  <si>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</si>
  <si>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</si>
  <si>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</si>
  <si>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</si>
  <si>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</si>
  <si>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</si>
  <si>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</si>
  <si>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</si>
  <si>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</si>
  <si>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</si>
  <si>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</si>
  <si>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</si>
  <si>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</si>
  <si>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</si>
  <si>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</si>
  <si>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</si>
  <si>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</si>
  <si>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</si>
  <si>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</si>
  <si>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</si>
  <si>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</si>
  <si>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</si>
  <si>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</si>
  <si>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</si>
  <si>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</si>
  <si>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</si>
  <si>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</si>
  <si>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</si>
  <si>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</si>
  <si>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</si>
  <si>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</si>
  <si>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</si>
  <si>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</si>
  <si>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</si>
  <si>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</si>
  <si>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</si>
  <si>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</si>
  <si>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</si>
  <si>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</si>
  <si>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</si>
  <si>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</si>
  <si>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</si>
  <si>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</si>
  <si>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</si>
  <si>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</si>
  <si>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</si>
  <si>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</si>
  <si>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</si>
  <si>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</si>
  <si>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</si>
  <si>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</si>
  <si>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</si>
  <si>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</si>
  <si>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</si>
  <si>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</si>
  <si>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</si>
  <si>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</si>
  <si>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</si>
  <si>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</si>
  <si>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</si>
  <si>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</si>
  <si>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</si>
  <si>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</si>
  <si>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</si>
  <si>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</si>
  <si>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</si>
  <si>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</si>
  <si>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</si>
  <si>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</si>
  <si>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</si>
  <si>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</si>
  <si>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</si>
  <si>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</si>
  <si>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</si>
  <si>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</si>
  <si>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</si>
  <si>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</si>
  <si>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</si>
  <si>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</si>
  <si>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</si>
  <si>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</si>
  <si>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</si>
  <si>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</si>
  <si>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</si>
  <si>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</si>
  <si>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</si>
  <si>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</si>
  <si>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</si>
  <si>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</si>
  <si>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</si>
  <si>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</si>
  <si>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</si>
  <si>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</si>
  <si>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</si>
  <si>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</si>
  <si>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</si>
  <si>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</si>
  <si>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</si>
  <si>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</si>
  <si>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</si>
  <si>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</si>
  <si>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</si>
  <si>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</si>
  <si>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</si>
  <si>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</si>
  <si>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</si>
  <si>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</si>
  <si>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</si>
  <si>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</si>
  <si>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</si>
  <si>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</si>
  <si>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</si>
  <si>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</si>
  <si>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</si>
  <si>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</si>
  <si>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</si>
  <si>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</si>
  <si>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</si>
  <si>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</si>
  <si>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</si>
  <si>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</si>
  <si>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</si>
  <si>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</si>
  <si>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</si>
  <si>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</si>
  <si>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</si>
  <si>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</si>
  <si>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</si>
  <si>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</si>
  <si>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</si>
  <si>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</si>
  <si>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</si>
  <si>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</si>
  <si>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</si>
  <si>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</si>
  <si>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</si>
  <si>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</si>
  <si>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</si>
  <si>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</si>
  <si>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</si>
  <si>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</si>
  <si>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</si>
  <si>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</si>
  <si>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</si>
  <si>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</si>
  <si>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</si>
  <si>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</si>
  <si>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</si>
  <si>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</si>
  <si>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</si>
  <si>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</si>
  <si>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</si>
  <si>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</si>
  <si>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</si>
  <si>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</si>
  <si>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</si>
  <si>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</si>
  <si>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</si>
  <si>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</si>
  <si>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</si>
  <si>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</si>
  <si>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</si>
  <si>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</si>
  <si>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</si>
  <si>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</si>
  <si>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</si>
  <si>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</si>
  <si>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</si>
  <si>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</si>
  <si>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</si>
  <si>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</si>
  <si>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</si>
  <si>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</si>
  <si>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</si>
  <si>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</si>
  <si>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</si>
  <si>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</si>
  <si>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</si>
  <si>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</si>
  <si>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</si>
  <si>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</si>
  <si>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</si>
  <si>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</si>
  <si>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</si>
  <si>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</si>
  <si>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</si>
  <si>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</si>
  <si>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</si>
  <si>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</si>
  <si>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</si>
  <si>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</si>
  <si>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</si>
  <si>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</si>
  <si>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</si>
  <si>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</si>
  <si>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</si>
  <si>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</si>
  <si>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</si>
  <si>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</si>
  <si>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</si>
  <si>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</si>
  <si>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</si>
  <si>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</si>
  <si>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</si>
  <si>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</si>
  <si>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</si>
  <si>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</si>
  <si>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</si>
  <si>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</si>
  <si>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</si>
  <si>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</si>
  <si>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</si>
  <si>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</si>
  <si>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</si>
  <si>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</si>
  <si>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</si>
  <si>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</si>
  <si>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</si>
  <si>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</si>
  <si>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</si>
  <si>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</si>
  <si>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</si>
  <si>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</si>
  <si>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</si>
  <si>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</si>
  <si>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</si>
  <si>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</si>
  <si>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</si>
  <si>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</si>
  <si>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</si>
  <si>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</si>
  <si>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</si>
  <si>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</si>
  <si>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</si>
  <si>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</si>
  <si>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</si>
  <si>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</si>
  <si>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</si>
  <si>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</si>
  <si>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</si>
  <si>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</si>
  <si>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</si>
  <si>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</si>
  <si>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</si>
  <si>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</si>
  <si>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</si>
  <si>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</si>
  <si>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</si>
  <si>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</si>
  <si>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</si>
  <si>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</si>
  <si>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</si>
  <si>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</si>
  <si>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</si>
  <si>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</si>
  <si>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</si>
  <si>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</si>
  <si>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</si>
  <si>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</si>
  <si>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</si>
  <si>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</si>
  <si>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</si>
  <si>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</si>
  <si>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</si>
  <si>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</si>
  <si>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</si>
  <si>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</si>
  <si>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</si>
  <si>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</si>
  <si>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</si>
  <si>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</si>
  <si>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</si>
  <si>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</si>
  <si>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</si>
  <si>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</si>
  <si>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</si>
  <si>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</si>
  <si>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</si>
  <si>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</si>
  <si>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</si>
  <si>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</si>
  <si>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</si>
  <si>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</si>
  <si>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</si>
  <si>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</si>
  <si>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</si>
  <si>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</si>
  <si>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</si>
  <si>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</si>
  <si>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</si>
  <si>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</si>
  <si>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</si>
  <si>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</si>
  <si>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</si>
  <si>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</si>
  <si>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</si>
  <si>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</si>
  <si>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</si>
  <si>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</si>
  <si>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</si>
  <si>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</si>
  <si>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</si>
  <si>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</si>
  <si>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</si>
  <si>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</si>
  <si>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</si>
  <si>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</si>
  <si>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</si>
  <si>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</si>
  <si>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</si>
  <si>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</si>
  <si>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</si>
  <si>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</si>
  <si>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</si>
  <si>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</si>
  <si>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</si>
  <si>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</si>
  <si>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</si>
  <si>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</si>
  <si>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</si>
  <si>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</si>
  <si>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</si>
  <si>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</si>
  <si>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</si>
  <si>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</si>
  <si>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</si>
  <si>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</si>
  <si>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JANAF  GRUPA</t>
  </si>
  <si>
    <t>DA</t>
  </si>
  <si>
    <t>JANAF-upravljanje projektima d.o.o.</t>
  </si>
  <si>
    <t>Zagreb</t>
  </si>
  <si>
    <t>2608987</t>
  </si>
  <si>
    <t>Obveznik: JANAF GRUPA</t>
  </si>
  <si>
    <t>Obveznik:   JANAF  GRUPA</t>
  </si>
  <si>
    <t>Obveznik:   JANAF GRUPA</t>
  </si>
  <si>
    <t>01.01.2018.</t>
  </si>
  <si>
    <t>1.1.2018.</t>
  </si>
  <si>
    <t>u razdoblju od 1.1.2018. do  30.09.2018.</t>
  </si>
  <si>
    <t>30.09.2018.</t>
  </si>
  <si>
    <t>stanje na dan  30.09.2018.</t>
  </si>
  <si>
    <t>u razdoblju  od  01.01.2018.  do  30.09.2018.</t>
  </si>
  <si>
    <t xml:space="preserve">Brod , Bosna i Hercegovina  </t>
  </si>
  <si>
    <t xml:space="preserve">JANAF Terminal Brod d.o.o.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</si>
</sst>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right"/>
      <protection/>
    </xf>
    <xf numFmtId="0" fontId="3" fillId="0" borderId="29" xfId="57" applyFont="1" applyFill="1" applyBorder="1" applyAlignment="1">
      <alignment horizontal="righ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8" t="s">
        <v>344</v>
      </c>
      <c r="F2" s="12"/>
      <c r="G2" s="13" t="s">
        <v>250</v>
      </c>
      <c r="H2" s="118" t="s">
        <v>347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323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7" t="s">
        <v>252</v>
      </c>
      <c r="B8" s="198"/>
      <c r="C8" s="155" t="s">
        <v>324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9"/>
      <c r="C10" s="155" t="s">
        <v>325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336</v>
      </c>
      <c r="D12" s="186"/>
      <c r="E12" s="186"/>
      <c r="F12" s="186"/>
      <c r="G12" s="186"/>
      <c r="H12" s="186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7">
        <v>10000</v>
      </c>
      <c r="D14" s="188"/>
      <c r="E14" s="16"/>
      <c r="F14" s="157" t="s">
        <v>326</v>
      </c>
      <c r="G14" s="186"/>
      <c r="H14" s="186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327</v>
      </c>
      <c r="D16" s="186"/>
      <c r="E16" s="186"/>
      <c r="F16" s="186"/>
      <c r="G16" s="186"/>
      <c r="H16" s="186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82" t="s">
        <v>328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82" t="s">
        <v>329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72"/>
      <c r="F22" s="173"/>
      <c r="G22" s="140"/>
      <c r="H22" s="18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72"/>
      <c r="F24" s="172"/>
      <c r="G24" s="173"/>
      <c r="H24" s="51" t="s">
        <v>261</v>
      </c>
      <c r="I24" s="120">
        <v>392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337</v>
      </c>
      <c r="D26" s="25"/>
      <c r="E26" s="33"/>
      <c r="F26" s="24"/>
      <c r="G26" s="174" t="s">
        <v>263</v>
      </c>
      <c r="H26" s="141"/>
      <c r="I26" s="122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 t="s">
        <v>338</v>
      </c>
      <c r="B30" s="158"/>
      <c r="C30" s="158"/>
      <c r="D30" s="159"/>
      <c r="E30" s="166" t="s">
        <v>339</v>
      </c>
      <c r="F30" s="167"/>
      <c r="G30" s="167"/>
      <c r="H30" s="155" t="s">
        <v>340</v>
      </c>
      <c r="I30" s="156"/>
      <c r="J30" s="10"/>
      <c r="K30" s="10"/>
      <c r="L30" s="10"/>
    </row>
    <row r="31" spans="1:12" ht="12.75">
      <c r="A31" s="92"/>
      <c r="B31" s="22"/>
      <c r="C31" s="21"/>
      <c r="D31" s="168"/>
      <c r="E31" s="168"/>
      <c r="F31" s="168"/>
      <c r="G31" s="169"/>
      <c r="H31" s="16"/>
      <c r="I31" s="99"/>
      <c r="J31" s="10"/>
      <c r="K31" s="10"/>
      <c r="L31" s="10"/>
    </row>
    <row r="32" spans="1:12" ht="12.75">
      <c r="A32" s="165" t="s">
        <v>351</v>
      </c>
      <c r="B32" s="170"/>
      <c r="C32" s="170"/>
      <c r="D32" s="171"/>
      <c r="E32" s="165" t="s">
        <v>350</v>
      </c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332</v>
      </c>
      <c r="D48" s="138"/>
      <c r="E48" s="139"/>
      <c r="F48" s="16"/>
      <c r="G48" s="51" t="s">
        <v>271</v>
      </c>
      <c r="H48" s="142" t="s">
        <v>333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334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335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273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34">
      <selection activeCell="J30" sqref="J3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343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5.25" customHeigh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127">
        <f>J9+J16+J26+J35+J39</f>
        <v>3349494263</v>
      </c>
      <c r="K8" s="127">
        <f>K9+K16+K26+K35+K39</f>
        <v>3606383365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126474099</v>
      </c>
      <c r="K9" s="53">
        <f>SUM(K10:K15)</f>
        <v>121421603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114724709</v>
      </c>
      <c r="K11" s="7">
        <v>107022050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11749390</v>
      </c>
      <c r="K14" s="7">
        <v>14399553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3222253139</v>
      </c>
      <c r="K16" s="53">
        <f>SUM(K17:K25)</f>
        <v>3484217003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384953189</v>
      </c>
      <c r="K17" s="7">
        <v>384953189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1401575843</v>
      </c>
      <c r="K18" s="7">
        <v>1414675139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530686279</v>
      </c>
      <c r="K19" s="7">
        <v>536758430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23787607</v>
      </c>
      <c r="K20" s="7">
        <v>23036572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12629571</v>
      </c>
      <c r="K22" s="7">
        <v>13667443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631755395</v>
      </c>
      <c r="K23" s="7">
        <v>874260975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236865255</v>
      </c>
      <c r="K24" s="7">
        <v>236865255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/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/>
      <c r="K32" s="7"/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44052</v>
      </c>
      <c r="K35" s="53">
        <f>SUM(K36:K38)</f>
        <v>30583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44052</v>
      </c>
      <c r="K37" s="7">
        <v>30583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722973</v>
      </c>
      <c r="K39" s="7">
        <v>714176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7">
        <f>J41+J49+J56+J64</f>
        <v>755502456</v>
      </c>
      <c r="K40" s="127">
        <f>K41+K49+K56+K64</f>
        <v>742284927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17808158</v>
      </c>
      <c r="K41" s="53">
        <f>SUM(K42:K48)</f>
        <v>21837399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17808158</v>
      </c>
      <c r="K42" s="7">
        <v>21837399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63653579</v>
      </c>
      <c r="K49" s="53">
        <f>SUM(K50:K55)</f>
        <v>84855283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61064701</v>
      </c>
      <c r="K51" s="7">
        <v>80160959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14595</v>
      </c>
      <c r="K53" s="7">
        <v>10105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272434</v>
      </c>
      <c r="K54" s="7">
        <v>269136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2301849</v>
      </c>
      <c r="K55" s="7">
        <v>4415083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100001625</v>
      </c>
      <c r="K56" s="53">
        <f>SUM(K57:K63)</f>
        <v>116531881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100001625</v>
      </c>
      <c r="K62" s="7">
        <v>116531881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574039094</v>
      </c>
      <c r="K64" s="7">
        <v>519060364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126">
        <v>1943316</v>
      </c>
      <c r="K65" s="126">
        <v>10793099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7">
        <f>J7+J8+J40+J65</f>
        <v>4106940035</v>
      </c>
      <c r="K66" s="127">
        <f>K7+K8+K40+K65</f>
        <v>4359461391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8">
        <v>3441782209</v>
      </c>
      <c r="K67" s="128">
        <v>3398384408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9">
        <f>J70+J71+J72+J78+J79+J82+J85</f>
        <v>3874169884</v>
      </c>
      <c r="K69" s="129">
        <f>K70+K71+K72+K78+K79+K82+K85</f>
        <v>4102633829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2952437940</v>
      </c>
      <c r="K70" s="7">
        <v>2952437940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53585</v>
      </c>
      <c r="K71" s="7">
        <v>53585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304639298</v>
      </c>
      <c r="K72" s="53">
        <f>K73+K74-K75+K76+K77</f>
        <v>457274155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67479591</v>
      </c>
      <c r="K73" s="7">
        <v>82016572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237159707</v>
      </c>
      <c r="K77" s="7">
        <v>375257583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325767324</v>
      </c>
      <c r="K79" s="53">
        <f>K80-K81</f>
        <v>464366589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325767324</v>
      </c>
      <c r="K80" s="7">
        <v>464366589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291271737</v>
      </c>
      <c r="K82" s="53">
        <f>K83-K84</f>
        <v>228501560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291271737</v>
      </c>
      <c r="K83" s="7">
        <v>228501560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7">
        <f>SUM(J87:J89)</f>
        <v>27806754</v>
      </c>
      <c r="K86" s="127">
        <f>SUM(K87:K89)</f>
        <v>25202881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8897360</v>
      </c>
      <c r="K87" s="7">
        <v>8897360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18909394</v>
      </c>
      <c r="K89" s="7">
        <v>16305521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7">
        <f>SUM(J91:J99)</f>
        <v>80098150</v>
      </c>
      <c r="K90" s="127">
        <f>SUM(K91:K99)</f>
        <v>81797785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80098150</v>
      </c>
      <c r="K98" s="7">
        <v>81797785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7">
        <f>SUM(J101:J112)</f>
        <v>120731686</v>
      </c>
      <c r="K100" s="127">
        <f>SUM(K101:K112)</f>
        <v>130868940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500</v>
      </c>
      <c r="K104" s="7">
        <v>2000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100335015</v>
      </c>
      <c r="K105" s="7">
        <v>111985978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3937205</v>
      </c>
      <c r="K108" s="7">
        <v>4063562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15631571</v>
      </c>
      <c r="K109" s="7">
        <v>13461078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20095</v>
      </c>
      <c r="K110" s="7">
        <v>17019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807300</v>
      </c>
      <c r="K112" s="7">
        <v>1339303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6">
        <v>4133561</v>
      </c>
      <c r="K113" s="126">
        <v>18957956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7">
        <f>J69+J86+J90+J100+J113</f>
        <v>4106940035</v>
      </c>
      <c r="K114" s="127">
        <f>K69+K86+K90+K100+K113</f>
        <v>4359461391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128">
        <v>3441782209</v>
      </c>
      <c r="K115" s="128">
        <v>3398384408</v>
      </c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3874169884</v>
      </c>
      <c r="K118" s="7">
        <v>4102633829</v>
      </c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349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7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29">
        <f>SUM(J8:J9)</f>
        <v>523541910</v>
      </c>
      <c r="K7" s="129">
        <f>SUM(K8:K9)</f>
        <v>161289888</v>
      </c>
      <c r="L7" s="129">
        <f>SUM(L8:L9)</f>
        <v>530026480</v>
      </c>
      <c r="M7" s="129">
        <f>SUM(M8:M9)</f>
        <v>177703048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6">
        <v>521160626</v>
      </c>
      <c r="K8" s="126">
        <v>160540426</v>
      </c>
      <c r="L8" s="126">
        <v>521575084</v>
      </c>
      <c r="M8" s="126">
        <f>L8-344429734</f>
        <v>177145350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6">
        <v>2381284</v>
      </c>
      <c r="K9" s="126">
        <v>749462</v>
      </c>
      <c r="L9" s="126">
        <v>8451396</v>
      </c>
      <c r="M9" s="126">
        <f>L9-7893698</f>
        <v>557698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7">
        <f>J11+J12+J16+J20+J21+J22+J25+J26</f>
        <v>285283246</v>
      </c>
      <c r="K10" s="127">
        <f>K11+K12+K16+K20+K21+K22+K25+K26</f>
        <v>94819449</v>
      </c>
      <c r="L10" s="127">
        <f>L11+L12+L16+L20+L21+L22+L25+L26</f>
        <v>257679382</v>
      </c>
      <c r="M10" s="127">
        <f>M11+M12+M16+M20+M21+M22+M25+M26</f>
        <v>79190666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7">
        <f>SUM(J13:J15)</f>
        <v>70634566</v>
      </c>
      <c r="K12" s="127">
        <f>SUM(K13:K15)</f>
        <v>27531627</v>
      </c>
      <c r="L12" s="127">
        <f>SUM(L13:L15)</f>
        <v>78892214</v>
      </c>
      <c r="M12" s="127">
        <f>SUM(M13:M15)</f>
        <v>29220629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22788434</v>
      </c>
      <c r="K13" s="7">
        <v>9095450</v>
      </c>
      <c r="L13" s="7">
        <v>27593099</v>
      </c>
      <c r="M13" s="7">
        <f>L13-16596254</f>
        <v>10996845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/>
      <c r="L14" s="7"/>
      <c r="M14" s="7"/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47846132</v>
      </c>
      <c r="K15" s="7">
        <v>18436177</v>
      </c>
      <c r="L15" s="7">
        <v>51299115</v>
      </c>
      <c r="M15" s="7">
        <f>L15-33075331</f>
        <v>18223784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7">
        <f>SUM(J17:J19)</f>
        <v>56754706</v>
      </c>
      <c r="K16" s="127">
        <f>SUM(K17:K19)</f>
        <v>18904643</v>
      </c>
      <c r="L16" s="127">
        <f>SUM(L17:L19)</f>
        <v>58991504</v>
      </c>
      <c r="M16" s="127">
        <f>SUM(M17:M19)</f>
        <v>20316317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32862953</v>
      </c>
      <c r="K17" s="7">
        <v>10894527</v>
      </c>
      <c r="L17" s="7">
        <v>33727756</v>
      </c>
      <c r="M17" s="7">
        <f>L17-22139461</f>
        <v>11588295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15512593</v>
      </c>
      <c r="K18" s="7">
        <v>5221011</v>
      </c>
      <c r="L18" s="7">
        <v>16132792</v>
      </c>
      <c r="M18" s="7">
        <f>L18-10429451</f>
        <v>5703341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8379160</v>
      </c>
      <c r="K19" s="7">
        <v>2789105</v>
      </c>
      <c r="L19" s="7">
        <v>9130956</v>
      </c>
      <c r="M19" s="7">
        <f>L19-6106275</f>
        <v>3024681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6">
        <v>137534726</v>
      </c>
      <c r="K20" s="126">
        <v>40648952</v>
      </c>
      <c r="L20" s="126">
        <v>100430048</v>
      </c>
      <c r="M20" s="126">
        <f>L20-77103183</f>
        <v>23326865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6">
        <v>19830518</v>
      </c>
      <c r="K21" s="126">
        <v>7651724</v>
      </c>
      <c r="L21" s="126">
        <v>18893519</v>
      </c>
      <c r="M21" s="126">
        <f>L21-12599364</f>
        <v>6294155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26"/>
      <c r="K25" s="126"/>
      <c r="L25" s="126"/>
      <c r="M25" s="126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6">
        <v>528730</v>
      </c>
      <c r="K26" s="126">
        <v>82503</v>
      </c>
      <c r="L26" s="126">
        <v>472097</v>
      </c>
      <c r="M26" s="126">
        <f>L26-439397</f>
        <v>32700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7">
        <f>SUM(J28:J32)</f>
        <v>5582916</v>
      </c>
      <c r="K27" s="127">
        <f>SUM(K28:K32)</f>
        <v>-3452288</v>
      </c>
      <c r="L27" s="127">
        <f>SUM(L28:L32)</f>
        <v>7436724</v>
      </c>
      <c r="M27" s="127">
        <f>SUM(M28:M32)</f>
        <v>2544923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26"/>
      <c r="K28" s="126"/>
      <c r="L28" s="126"/>
      <c r="M28" s="126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26">
        <v>4959453</v>
      </c>
      <c r="K29" s="126">
        <v>-4075751</v>
      </c>
      <c r="L29" s="126">
        <v>7436724</v>
      </c>
      <c r="M29" s="126">
        <f>L29-4891801</f>
        <v>2544923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6"/>
      <c r="K30" s="126"/>
      <c r="L30" s="126"/>
      <c r="M30" s="126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6"/>
      <c r="K31" s="126"/>
      <c r="L31" s="126"/>
      <c r="M31" s="126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6">
        <v>623463</v>
      </c>
      <c r="K32" s="126">
        <v>623463</v>
      </c>
      <c r="L32" s="126"/>
      <c r="M32" s="126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7">
        <f>SUM(J34:J37)</f>
        <v>7729770</v>
      </c>
      <c r="K33" s="127">
        <f>SUM(K34:K37)</f>
        <v>2379087</v>
      </c>
      <c r="L33" s="127">
        <f>SUM(L34:L37)</f>
        <v>1218862</v>
      </c>
      <c r="M33" s="127">
        <f>SUM(M34:M37)</f>
        <v>25369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6"/>
      <c r="K34" s="126"/>
      <c r="L34" s="126"/>
      <c r="M34" s="126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6">
        <v>7729770</v>
      </c>
      <c r="K35" s="126">
        <v>2379087</v>
      </c>
      <c r="L35" s="126">
        <v>1218862</v>
      </c>
      <c r="M35" s="126">
        <f>L35-1193493</f>
        <v>25369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26"/>
      <c r="K36" s="126"/>
      <c r="L36" s="126"/>
      <c r="M36" s="126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6"/>
      <c r="K37" s="126"/>
      <c r="L37" s="126"/>
      <c r="M37" s="126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26"/>
      <c r="K41" s="126"/>
      <c r="L41" s="126"/>
      <c r="M41" s="126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27">
        <f>J7+J27+J38+J40</f>
        <v>529124826</v>
      </c>
      <c r="K42" s="127">
        <f>K7+K27+K38+K40</f>
        <v>157837600</v>
      </c>
      <c r="L42" s="127">
        <f>L7+L27+L38+L40</f>
        <v>537463204</v>
      </c>
      <c r="M42" s="127">
        <f>M7+M27+M38+M40</f>
        <v>180247971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27">
        <f>J10+J33+J39+J41</f>
        <v>293013016</v>
      </c>
      <c r="K43" s="127">
        <f>K10+K33+K39+K41</f>
        <v>97198536</v>
      </c>
      <c r="L43" s="127">
        <f>L10+L33+L39+L41</f>
        <v>258898244</v>
      </c>
      <c r="M43" s="127">
        <f>M10+M33+M39+M41</f>
        <v>79216035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27">
        <f>J42-J43</f>
        <v>236111810</v>
      </c>
      <c r="K44" s="127">
        <f>K42-K43</f>
        <v>60639064</v>
      </c>
      <c r="L44" s="127">
        <f>L42-L43</f>
        <v>278564960</v>
      </c>
      <c r="M44" s="127">
        <f>M42-M43</f>
        <v>101031936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236111810</v>
      </c>
      <c r="K45" s="53">
        <f>IF(K42&gt;K43,K42-K43,0)</f>
        <v>60639064</v>
      </c>
      <c r="L45" s="53">
        <f>IF(L42&gt;L43,L42-L43,0)</f>
        <v>278564960</v>
      </c>
      <c r="M45" s="53">
        <f>IF(M42&gt;M43,M42-M43,0)</f>
        <v>101031936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26">
        <v>42444545</v>
      </c>
      <c r="K47" s="126">
        <v>10888275</v>
      </c>
      <c r="L47" s="126">
        <v>50063400</v>
      </c>
      <c r="M47" s="126">
        <f>L47-31927180</f>
        <v>18136220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27">
        <f>J45-J47</f>
        <v>193667265</v>
      </c>
      <c r="K48" s="127">
        <f>K45-K47</f>
        <v>49750789</v>
      </c>
      <c r="L48" s="127">
        <f>L45-L47</f>
        <v>228501560</v>
      </c>
      <c r="M48" s="127">
        <f>M45-M47</f>
        <v>82895716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193667265</v>
      </c>
      <c r="K49" s="53">
        <f>IF(K48&gt;0,K48,0)</f>
        <v>49750789</v>
      </c>
      <c r="L49" s="53">
        <v>228501560</v>
      </c>
      <c r="M49" s="53">
        <v>82895716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0</v>
      </c>
      <c r="K50" s="60">
        <f>IF(K48&lt;0,-K48,0)</f>
        <v>0</v>
      </c>
      <c r="L50" s="60"/>
      <c r="M50" s="60"/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126">
        <v>193667265</v>
      </c>
      <c r="K53" s="126">
        <v>49750789</v>
      </c>
      <c r="L53" s="126">
        <v>228501560</v>
      </c>
      <c r="M53" s="126">
        <v>82895716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130">
        <v>193667265</v>
      </c>
      <c r="K56" s="126">
        <v>49750789</v>
      </c>
      <c r="L56" s="130">
        <v>228501560</v>
      </c>
      <c r="M56" s="130">
        <v>82895716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131">
        <f>J56+J66</f>
        <v>193667265</v>
      </c>
      <c r="K67" s="131">
        <f>K56+K66</f>
        <v>49750789</v>
      </c>
      <c r="L67" s="131">
        <f>L56+L66</f>
        <v>228501560</v>
      </c>
      <c r="M67" s="131">
        <f>M56+M66</f>
        <v>82895716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126">
        <v>193667265</v>
      </c>
      <c r="K70" s="126">
        <v>49750789</v>
      </c>
      <c r="L70" s="126">
        <v>228501560</v>
      </c>
      <c r="M70" s="126">
        <v>82895716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283</v>
      </c>
      <c r="K5" s="68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236111810</v>
      </c>
      <c r="K7" s="7">
        <v>278564960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137534726</v>
      </c>
      <c r="K8" s="7">
        <v>100430048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>
        <v>10137254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7536565</v>
      </c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5746966</v>
      </c>
      <c r="K12" s="7">
        <v>16524216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132">
        <f>SUM(J7:J12)</f>
        <v>386930067</v>
      </c>
      <c r="K13" s="127">
        <f>SUM(K7:K12)</f>
        <v>405656478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3888134</v>
      </c>
      <c r="K14" s="7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>
        <v>27035964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732196</v>
      </c>
      <c r="K16" s="7">
        <v>4029241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86204704</v>
      </c>
      <c r="K17" s="7">
        <v>61517242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132">
        <f>SUM(J14:J17)</f>
        <v>90825034</v>
      </c>
      <c r="K18" s="127">
        <f>SUM(K14:K17)</f>
        <v>92582447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132">
        <f>IF(J13&gt;J18,J13-J18,0)</f>
        <v>296105033</v>
      </c>
      <c r="K19" s="127">
        <f>IF(K13&gt;K18,K13-K18,0)</f>
        <v>313074031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4118198</v>
      </c>
      <c r="K24" s="7">
        <v>5806491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132">
        <f>SUM(J22:J26)</f>
        <v>4118198</v>
      </c>
      <c r="K27" s="127">
        <f>SUM(K22:K26)</f>
        <v>5806491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356332622</v>
      </c>
      <c r="K28" s="7">
        <v>357328783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52141677</v>
      </c>
      <c r="K30" s="7">
        <v>16530469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132">
        <f>SUM(J28:J30)</f>
        <v>408474299</v>
      </c>
      <c r="K31" s="127">
        <f>SUM(K28:K30)</f>
        <v>373859252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132">
        <f>IF(J31&gt;J27,J31-J27,0)</f>
        <v>404356101</v>
      </c>
      <c r="K33" s="127">
        <f>IF(K31&gt;K27,K31-K27,0)</f>
        <v>368052761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166263570</v>
      </c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166263570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132">
        <f>IF(J44&gt;J38,J44-J38,0)</f>
        <v>166263570</v>
      </c>
      <c r="K46" s="127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IF(J20-J19+J33-J32+J46-J45&gt;0,J20-J19+J33-J32+J46-J45,0)</f>
        <v>274514638</v>
      </c>
      <c r="K48" s="53">
        <f>IF(K20-K19+K33-K32+K46-K45&gt;0,K20-K19+K33-K32+K46-K45,0)</f>
        <v>54978730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825677285</v>
      </c>
      <c r="K49" s="7">
        <v>574039094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274514638</v>
      </c>
      <c r="K51" s="7">
        <v>54978730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551162647</v>
      </c>
      <c r="K52" s="60">
        <f>K49+K50-K51</f>
        <v>519060364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283</v>
      </c>
      <c r="K5" s="72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30" sqref="J3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3" t="s">
        <v>282</v>
      </c>
      <c r="D2" s="293"/>
      <c r="E2" s="76" t="s">
        <v>345</v>
      </c>
      <c r="F2" s="43" t="s">
        <v>250</v>
      </c>
      <c r="G2" s="294" t="s">
        <v>347</v>
      </c>
      <c r="H2" s="295"/>
      <c r="I2" s="73"/>
      <c r="J2" s="73"/>
      <c r="K2" s="73"/>
      <c r="L2" s="77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9" t="s">
        <v>305</v>
      </c>
      <c r="J3" s="80" t="s">
        <v>150</v>
      </c>
      <c r="K3" s="80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2">
        <v>2</v>
      </c>
      <c r="J4" s="81" t="s">
        <v>283</v>
      </c>
      <c r="K4" s="81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2952437940</v>
      </c>
      <c r="K5" s="45">
        <v>2952437940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>
        <v>53585</v>
      </c>
      <c r="K6" s="46">
        <v>53585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304621878</v>
      </c>
      <c r="K7" s="46">
        <v>457274155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325787229</v>
      </c>
      <c r="K8" s="46">
        <v>464366589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193667265</v>
      </c>
      <c r="K9" s="46">
        <v>228501560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27">
        <f>SUM(J5:J13)</f>
        <v>3776567897</v>
      </c>
      <c r="K14" s="127">
        <f>SUM(K5:K13)</f>
        <v>4102633829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1">
        <f>SUM(J15:J20)</f>
        <v>0</v>
      </c>
      <c r="K21" s="78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8"/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40" sqref="B4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Briski-Vuljak</cp:lastModifiedBy>
  <cp:lastPrinted>2018-10-30T11:13:17Z</cp:lastPrinted>
  <dcterms:created xsi:type="dcterms:W3CDTF">2008-10-17T11:51:54Z</dcterms:created>
  <dcterms:modified xsi:type="dcterms:W3CDTF">2018-10-30T11:13:28Z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