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<sst xmlns="http://schemas.openxmlformats.org/spreadsheetml/2006/main" count="402" uniqueCount="352">
  <si>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</si>
  <si>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</si>
  <si>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</si>
  <si>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</si>
  <si>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</si>
  <si>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</si>
  <si>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</si>
  <si>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</si>
  <si>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</si>
  <si>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</si>
  <si>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</si>
  <si>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</si>
  <si>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</si>
  <si>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</si>
  <si>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</si>
  <si>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</si>
  <si>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</si>
  <si>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</si>
  <si>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</si>
  <si>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</si>
  <si>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</si>
  <si>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</si>
  <si>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</si>
  <si>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</si>
  <si>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</si>
  <si>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</si>
  <si>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</si>
  <si>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</si>
  <si>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</si>
  <si>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</si>
  <si>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</si>
  <si>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</si>
  <si>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</si>
  <si>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</si>
  <si>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</si>
  <si>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</si>
  <si>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</si>
  <si>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</si>
  <si>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</si>
  <si>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</si>
  <si>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</si>
  <si>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</si>
  <si>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</si>
  <si>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</si>
  <si>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</si>
  <si>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</si>
  <si>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</si>
  <si>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</si>
  <si>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</si>
  <si>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</si>
  <si>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</si>
  <si>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</si>
  <si>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</si>
  <si>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</si>
  <si>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</si>
  <si>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</si>
  <si>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</si>
  <si>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</si>
  <si>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</si>
  <si>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</si>
  <si>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</si>
  <si>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</si>
  <si>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</si>
  <si>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</si>
  <si>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</si>
  <si>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</si>
  <si>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</si>
  <si>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</si>
  <si>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</si>
  <si>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</si>
  <si>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</si>
  <si>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</si>
  <si>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</si>
  <si>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</si>
  <si>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</si>
  <si>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</si>
  <si>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</si>
  <si>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</si>
  <si>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</si>
  <si>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</si>
  <si>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</si>
  <si>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</si>
  <si>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</si>
  <si>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</si>
  <si>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</si>
  <si>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</si>
  <si>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</si>
  <si>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</si>
  <si>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</si>
  <si>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</si>
  <si>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</si>
  <si>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</si>
  <si>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</si>
  <si>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</si>
  <si>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</si>
  <si>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</si>
  <si>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</si>
  <si>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</si>
  <si>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</si>
  <si>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</si>
  <si>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</si>
  <si>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</si>
  <si>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</si>
  <si>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</si>
  <si>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</si>
  <si>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</si>
  <si>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</si>
  <si>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</si>
  <si>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</si>
  <si>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</si>
  <si>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</si>
  <si>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</si>
  <si>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</si>
  <si>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</si>
  <si>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</si>
  <si>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</si>
  <si>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</si>
  <si>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</si>
  <si>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</si>
  <si>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</si>
  <si>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</si>
  <si>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</si>
  <si>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</si>
  <si>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</si>
  <si>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</si>
  <si>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</si>
  <si>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</si>
  <si>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</si>
  <si>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</si>
  <si>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</si>
  <si>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</si>
  <si>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</si>
  <si>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</si>
  <si>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</si>
  <si>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</si>
  <si>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</si>
  <si>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</si>
  <si>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</si>
  <si>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</si>
  <si>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</si>
  <si>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</si>
  <si>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</si>
  <si>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</si>
  <si>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</si>
  <si>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</si>
  <si>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</si>
  <si>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</si>
  <si>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</si>
  <si>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</si>
  <si>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</si>
  <si>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</si>
  <si>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</si>
  <si>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</si>
  <si>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</si>
  <si>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</si>
  <si>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</si>
  <si>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</si>
  <si>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</si>
  <si>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</si>
  <si>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</si>
  <si>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</si>
  <si>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</si>
  <si>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</si>
  <si>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</si>
  <si>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</si>
  <si>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</si>
  <si>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</si>
  <si>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</si>
  <si>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</si>
  <si>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</si>
  <si>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</si>
  <si>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</si>
  <si>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</si>
  <si>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</si>
  <si>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</si>
  <si>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</si>
  <si>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</si>
  <si>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</si>
  <si>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</si>
  <si>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</si>
  <si>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</si>
  <si>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</si>
  <si>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</si>
  <si>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</si>
  <si>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</si>
  <si>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</si>
  <si>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</si>
  <si>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</si>
  <si>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</si>
  <si>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</si>
  <si>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</si>
  <si>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</si>
  <si>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</si>
  <si>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</si>
  <si>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</si>
  <si>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</si>
  <si>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</si>
  <si>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</si>
  <si>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</si>
  <si>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</si>
  <si>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</si>
  <si>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</si>
  <si>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</si>
  <si>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</si>
  <si>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</si>
  <si>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</si>
  <si>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</si>
  <si>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</si>
  <si>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</si>
  <si>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</si>
  <si>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</si>
  <si>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</si>
  <si>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</si>
  <si>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</si>
  <si>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</si>
  <si>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</si>
  <si>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</si>
  <si>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</si>
  <si>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</si>
  <si>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</si>
  <si>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</si>
  <si>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</si>
  <si>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</si>
  <si>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</si>
  <si>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</si>
  <si>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</si>
  <si>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</si>
  <si>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</si>
  <si>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</si>
  <si>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</si>
  <si>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</si>
  <si>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</si>
  <si>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</si>
  <si>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</si>
  <si>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</si>
  <si>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</si>
  <si>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</si>
  <si>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</si>
  <si>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</si>
  <si>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</si>
  <si>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</si>
  <si>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</si>
  <si>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</si>
  <si>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</si>
  <si>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</si>
  <si>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</si>
  <si>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</si>
  <si>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</si>
  <si>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</si>
  <si>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</si>
  <si>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</si>
  <si>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</si>
  <si>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</si>
  <si>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</si>
  <si>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</si>
  <si>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</si>
  <si>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</si>
  <si>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</si>
  <si>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</si>
  <si>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</si>
  <si>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</si>
  <si>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</si>
  <si>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</si>
  <si>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</si>
  <si>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</si>
  <si>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</si>
  <si>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</si>
  <si>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</si>
  <si>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</si>
  <si>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</si>
  <si>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</si>
  <si>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</si>
  <si>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</si>
  <si>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</si>
  <si>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</si>
  <si>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</si>
  <si>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</si>
  <si>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</si>
  <si>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</si>
  <si>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</si>
  <si>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</si>
  <si>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</si>
  <si>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</si>
  <si>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</si>
  <si>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</si>
  <si>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</si>
  <si>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</si>
  <si>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</si>
  <si>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</si>
  <si>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</si>
  <si>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</si>
  <si>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</si>
  <si>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</si>
  <si>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</si>
  <si>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</si>
  <si>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</si>
  <si>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</si>
  <si>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</si>
  <si>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</si>
  <si>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</si>
  <si>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</si>
  <si>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</si>
  <si>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</si>
  <si>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</si>
  <si>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</si>
  <si>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</si>
  <si>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</si>
  <si>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</si>
  <si>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</si>
  <si>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</si>
  <si>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</si>
  <si>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</si>
  <si>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</si>
  <si>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</si>
  <si>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</si>
  <si>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</si>
  <si>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</si>
  <si>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</si>
  <si>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</si>
  <si>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</si>
  <si>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</si>
  <si>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</si>
  <si>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</si>
  <si>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03334171</t>
  </si>
  <si>
    <t>080118427</t>
  </si>
  <si>
    <t>89018712265</t>
  </si>
  <si>
    <t>ZAGREB</t>
  </si>
  <si>
    <t>MIRAMARSKA CESTA 24</t>
  </si>
  <si>
    <t>janaf@janaf.hr</t>
  </si>
  <si>
    <t>www.janaf.hr</t>
  </si>
  <si>
    <t>4950</t>
  </si>
  <si>
    <t>MIRJANA  MATAIJA</t>
  </si>
  <si>
    <t>013039369</t>
  </si>
  <si>
    <t>013039423</t>
  </si>
  <si>
    <t>mirjana.mataija@janaf.hr</t>
  </si>
  <si>
    <t>DRAGAN  KOVAČEVIĆ</t>
  </si>
  <si>
    <t>JANAF  GRUPA</t>
  </si>
  <si>
    <t>DA</t>
  </si>
  <si>
    <t>JANAF-upravljanje projektima d.o.o.</t>
  </si>
  <si>
    <t>Zagreb</t>
  </si>
  <si>
    <t>2608987</t>
  </si>
  <si>
    <t>Obveznik: JANAF GRUPA</t>
  </si>
  <si>
    <t>Obveznik:   JANAF  GRUPA</t>
  </si>
  <si>
    <t>Obveznik:   JANAF GRUPA</t>
  </si>
  <si>
    <t>01.01.2018.</t>
  </si>
  <si>
    <t>1.1.2018.</t>
  </si>
  <si>
    <t xml:space="preserve">Brod , Bosna i Hercegovina  </t>
  </si>
  <si>
    <t xml:space="preserve">JANAF Terminal Brod d.o.o.  </t>
  </si>
  <si>
    <t>31.12.2018.</t>
  </si>
  <si>
    <t>stanje na dan  31.12.2018.</t>
  </si>
  <si>
    <t>u razdoblju  od  01.01.2018.  do  31.12.2018.</t>
  </si>
  <si>
    <t>u razdoblju od 1.1.2018. do 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</si>
</sst>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right"/>
      <protection/>
    </xf>
    <xf numFmtId="0" fontId="3" fillId="0" borderId="29" xfId="57" applyFont="1" applyFill="1" applyBorder="1" applyAlignment="1">
      <alignment horizontal="righ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f@janaf.hr" TargetMode="External" /><Relationship Id="rId2" Type="http://schemas.openxmlformats.org/officeDocument/2006/relationships/hyperlink" Target="http://www.janaf.hr/" TargetMode="External" /><Relationship Id="rId3" Type="http://schemas.openxmlformats.org/officeDocument/2006/relationships/hyperlink" Target="mailto:mirjana.mataija@janaf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248</v>
      </c>
      <c r="B1" s="150"/>
      <c r="C1" s="15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91" t="s">
        <v>249</v>
      </c>
      <c r="B2" s="192"/>
      <c r="C2" s="192"/>
      <c r="D2" s="193"/>
      <c r="E2" s="118" t="s">
        <v>344</v>
      </c>
      <c r="F2" s="12"/>
      <c r="G2" s="13" t="s">
        <v>250</v>
      </c>
      <c r="H2" s="118" t="s">
        <v>348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94" t="s">
        <v>317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0" t="s">
        <v>251</v>
      </c>
      <c r="B6" s="141"/>
      <c r="C6" s="155" t="s">
        <v>323</v>
      </c>
      <c r="D6" s="156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7" t="s">
        <v>252</v>
      </c>
      <c r="B8" s="198"/>
      <c r="C8" s="155" t="s">
        <v>324</v>
      </c>
      <c r="D8" s="156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5" t="s">
        <v>253</v>
      </c>
      <c r="B10" s="189"/>
      <c r="C10" s="155" t="s">
        <v>325</v>
      </c>
      <c r="D10" s="156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0" t="s">
        <v>254</v>
      </c>
      <c r="B12" s="141"/>
      <c r="C12" s="157" t="s">
        <v>336</v>
      </c>
      <c r="D12" s="186"/>
      <c r="E12" s="186"/>
      <c r="F12" s="186"/>
      <c r="G12" s="186"/>
      <c r="H12" s="186"/>
      <c r="I12" s="143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0" t="s">
        <v>255</v>
      </c>
      <c r="B14" s="141"/>
      <c r="C14" s="187">
        <v>10000</v>
      </c>
      <c r="D14" s="188"/>
      <c r="E14" s="16"/>
      <c r="F14" s="157" t="s">
        <v>326</v>
      </c>
      <c r="G14" s="186"/>
      <c r="H14" s="186"/>
      <c r="I14" s="143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0" t="s">
        <v>256</v>
      </c>
      <c r="B16" s="141"/>
      <c r="C16" s="157" t="s">
        <v>327</v>
      </c>
      <c r="D16" s="186"/>
      <c r="E16" s="186"/>
      <c r="F16" s="186"/>
      <c r="G16" s="186"/>
      <c r="H16" s="186"/>
      <c r="I16" s="143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0" t="s">
        <v>257</v>
      </c>
      <c r="B18" s="141"/>
      <c r="C18" s="182" t="s">
        <v>328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0" t="s">
        <v>258</v>
      </c>
      <c r="B20" s="141"/>
      <c r="C20" s="182" t="s">
        <v>329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0" t="s">
        <v>259</v>
      </c>
      <c r="B22" s="141"/>
      <c r="C22" s="119">
        <v>133</v>
      </c>
      <c r="D22" s="157"/>
      <c r="E22" s="172"/>
      <c r="F22" s="173"/>
      <c r="G22" s="140"/>
      <c r="H22" s="185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0" t="s">
        <v>260</v>
      </c>
      <c r="B24" s="141"/>
      <c r="C24" s="119">
        <v>21</v>
      </c>
      <c r="D24" s="157"/>
      <c r="E24" s="172"/>
      <c r="F24" s="172"/>
      <c r="G24" s="173"/>
      <c r="H24" s="51" t="s">
        <v>261</v>
      </c>
      <c r="I24" s="120">
        <v>389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0" t="s">
        <v>262</v>
      </c>
      <c r="B26" s="141"/>
      <c r="C26" s="121" t="s">
        <v>337</v>
      </c>
      <c r="D26" s="25"/>
      <c r="E26" s="33"/>
      <c r="F26" s="24"/>
      <c r="G26" s="174" t="s">
        <v>263</v>
      </c>
      <c r="H26" s="141"/>
      <c r="I26" s="122" t="s">
        <v>330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5" t="s">
        <v>338</v>
      </c>
      <c r="B30" s="158"/>
      <c r="C30" s="158"/>
      <c r="D30" s="159"/>
      <c r="E30" s="166" t="s">
        <v>339</v>
      </c>
      <c r="F30" s="167"/>
      <c r="G30" s="167"/>
      <c r="H30" s="155" t="s">
        <v>340</v>
      </c>
      <c r="I30" s="156"/>
      <c r="J30" s="10"/>
      <c r="K30" s="10"/>
      <c r="L30" s="10"/>
    </row>
    <row r="31" spans="1:12" ht="12.75">
      <c r="A31" s="92"/>
      <c r="B31" s="22"/>
      <c r="C31" s="21"/>
      <c r="D31" s="168"/>
      <c r="E31" s="168"/>
      <c r="F31" s="168"/>
      <c r="G31" s="169"/>
      <c r="H31" s="16"/>
      <c r="I31" s="99"/>
      <c r="J31" s="10"/>
      <c r="K31" s="10"/>
      <c r="L31" s="10"/>
    </row>
    <row r="32" spans="1:12" ht="12.75">
      <c r="A32" s="165" t="s">
        <v>347</v>
      </c>
      <c r="B32" s="170"/>
      <c r="C32" s="170"/>
      <c r="D32" s="171"/>
      <c r="E32" s="165" t="s">
        <v>346</v>
      </c>
      <c r="F32" s="158"/>
      <c r="G32" s="158"/>
      <c r="H32" s="155"/>
      <c r="I32" s="156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5"/>
      <c r="B34" s="158"/>
      <c r="C34" s="158"/>
      <c r="D34" s="159"/>
      <c r="E34" s="165"/>
      <c r="F34" s="158"/>
      <c r="G34" s="158"/>
      <c r="H34" s="155"/>
      <c r="I34" s="156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5"/>
      <c r="B36" s="158"/>
      <c r="C36" s="158"/>
      <c r="D36" s="159"/>
      <c r="E36" s="165"/>
      <c r="F36" s="158"/>
      <c r="G36" s="158"/>
      <c r="H36" s="155"/>
      <c r="I36" s="156"/>
      <c r="J36" s="10"/>
      <c r="K36" s="10"/>
      <c r="L36" s="10"/>
    </row>
    <row r="37" spans="1:12" ht="12.75">
      <c r="A37" s="101"/>
      <c r="B37" s="30"/>
      <c r="C37" s="160"/>
      <c r="D37" s="161"/>
      <c r="E37" s="16"/>
      <c r="F37" s="160"/>
      <c r="G37" s="161"/>
      <c r="H37" s="16"/>
      <c r="I37" s="93"/>
      <c r="J37" s="10"/>
      <c r="K37" s="10"/>
      <c r="L37" s="10"/>
    </row>
    <row r="38" spans="1:12" ht="12.75">
      <c r="A38" s="165"/>
      <c r="B38" s="158"/>
      <c r="C38" s="158"/>
      <c r="D38" s="159"/>
      <c r="E38" s="165"/>
      <c r="F38" s="158"/>
      <c r="G38" s="158"/>
      <c r="H38" s="155"/>
      <c r="I38" s="15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5"/>
      <c r="B40" s="158"/>
      <c r="C40" s="158"/>
      <c r="D40" s="159"/>
      <c r="E40" s="165"/>
      <c r="F40" s="158"/>
      <c r="G40" s="158"/>
      <c r="H40" s="155"/>
      <c r="I40" s="15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5" t="s">
        <v>267</v>
      </c>
      <c r="B44" s="136"/>
      <c r="C44" s="155"/>
      <c r="D44" s="156"/>
      <c r="E44" s="26"/>
      <c r="F44" s="157"/>
      <c r="G44" s="158"/>
      <c r="H44" s="158"/>
      <c r="I44" s="159"/>
      <c r="J44" s="10"/>
      <c r="K44" s="10"/>
      <c r="L44" s="10"/>
    </row>
    <row r="45" spans="1:12" ht="12.75">
      <c r="A45" s="101"/>
      <c r="B45" s="30"/>
      <c r="C45" s="160"/>
      <c r="D45" s="161"/>
      <c r="E45" s="16"/>
      <c r="F45" s="160"/>
      <c r="G45" s="162"/>
      <c r="H45" s="35"/>
      <c r="I45" s="105"/>
      <c r="J45" s="10"/>
      <c r="K45" s="10"/>
      <c r="L45" s="10"/>
    </row>
    <row r="46" spans="1:12" ht="12.75">
      <c r="A46" s="135" t="s">
        <v>268</v>
      </c>
      <c r="B46" s="136"/>
      <c r="C46" s="157" t="s">
        <v>331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5" t="s">
        <v>270</v>
      </c>
      <c r="B48" s="136"/>
      <c r="C48" s="142" t="s">
        <v>332</v>
      </c>
      <c r="D48" s="138"/>
      <c r="E48" s="139"/>
      <c r="F48" s="16"/>
      <c r="G48" s="51" t="s">
        <v>271</v>
      </c>
      <c r="H48" s="142" t="s">
        <v>333</v>
      </c>
      <c r="I48" s="139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5" t="s">
        <v>257</v>
      </c>
      <c r="B50" s="136"/>
      <c r="C50" s="137" t="s">
        <v>334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0" t="s">
        <v>272</v>
      </c>
      <c r="B52" s="141"/>
      <c r="C52" s="142" t="s">
        <v>335</v>
      </c>
      <c r="D52" s="138"/>
      <c r="E52" s="138"/>
      <c r="F52" s="138"/>
      <c r="G52" s="138"/>
      <c r="H52" s="138"/>
      <c r="I52" s="143"/>
      <c r="J52" s="10"/>
      <c r="K52" s="10"/>
      <c r="L52" s="10"/>
    </row>
    <row r="53" spans="1:12" ht="12.75">
      <c r="A53" s="106"/>
      <c r="B53" s="20"/>
      <c r="C53" s="151" t="s">
        <v>273</v>
      </c>
      <c r="D53" s="151"/>
      <c r="E53" s="151"/>
      <c r="F53" s="151"/>
      <c r="G53" s="151"/>
      <c r="H53" s="151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44" t="s">
        <v>274</v>
      </c>
      <c r="C55" s="145"/>
      <c r="D55" s="145"/>
      <c r="E55" s="145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46" t="s">
        <v>306</v>
      </c>
      <c r="C56" s="147"/>
      <c r="D56" s="147"/>
      <c r="E56" s="147"/>
      <c r="F56" s="147"/>
      <c r="G56" s="147"/>
      <c r="H56" s="147"/>
      <c r="I56" s="148"/>
      <c r="J56" s="10"/>
      <c r="K56" s="10"/>
      <c r="L56" s="10"/>
    </row>
    <row r="57" spans="1:12" ht="12.75">
      <c r="A57" s="106"/>
      <c r="B57" s="146" t="s">
        <v>307</v>
      </c>
      <c r="C57" s="147"/>
      <c r="D57" s="147"/>
      <c r="E57" s="147"/>
      <c r="F57" s="147"/>
      <c r="G57" s="147"/>
      <c r="H57" s="147"/>
      <c r="I57" s="108"/>
      <c r="J57" s="10"/>
      <c r="K57" s="10"/>
      <c r="L57" s="10"/>
    </row>
    <row r="58" spans="1:12" ht="12.75">
      <c r="A58" s="106"/>
      <c r="B58" s="146" t="s">
        <v>308</v>
      </c>
      <c r="C58" s="147"/>
      <c r="D58" s="147"/>
      <c r="E58" s="147"/>
      <c r="F58" s="147"/>
      <c r="G58" s="147"/>
      <c r="H58" s="147"/>
      <c r="I58" s="148"/>
      <c r="J58" s="10"/>
      <c r="K58" s="10"/>
      <c r="L58" s="10"/>
    </row>
    <row r="59" spans="1:12" ht="12.75">
      <c r="A59" s="106"/>
      <c r="B59" s="146" t="s">
        <v>309</v>
      </c>
      <c r="C59" s="147"/>
      <c r="D59" s="147"/>
      <c r="E59" s="147"/>
      <c r="F59" s="147"/>
      <c r="G59" s="147"/>
      <c r="H59" s="147"/>
      <c r="I59" s="14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52" t="s">
        <v>277</v>
      </c>
      <c r="H62" s="153"/>
      <c r="I62" s="154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3"/>
      <c r="H63" s="134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naf@janaf.hr"/>
    <hyperlink ref="C20" r:id="rId2" display="www.janaf.hr"/>
    <hyperlink ref="C50" r:id="rId3" display="mirjana.mataija@janaf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="110" zoomScaleSheetLayoutView="110" zoomScalePageLayoutView="0" workbookViewId="0" topLeftCell="A1">
      <selection activeCell="K27" sqref="K27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349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343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2.5">
      <c r="A4" s="214" t="s">
        <v>59</v>
      </c>
      <c r="B4" s="215"/>
      <c r="C4" s="215"/>
      <c r="D4" s="215"/>
      <c r="E4" s="215"/>
      <c r="F4" s="215"/>
      <c r="G4" s="215"/>
      <c r="H4" s="216"/>
      <c r="I4" s="57" t="s">
        <v>278</v>
      </c>
      <c r="J4" s="58" t="s">
        <v>319</v>
      </c>
      <c r="K4" s="59" t="s">
        <v>320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6">
        <v>2</v>
      </c>
      <c r="J5" s="55">
        <v>3</v>
      </c>
      <c r="K5" s="55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127">
        <f>J9+J16+J26+J35+J39</f>
        <v>3349494263</v>
      </c>
      <c r="K8" s="127">
        <f>K9+K16+K26+K35+K39</f>
        <v>3725374769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53">
        <f>SUM(J10:J15)</f>
        <v>126474099</v>
      </c>
      <c r="K9" s="53">
        <f>SUM(K10:K15)</f>
        <v>120170536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/>
      <c r="K10" s="7"/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>
        <v>114724709</v>
      </c>
      <c r="K11" s="7">
        <v>104774558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/>
      <c r="K12" s="7"/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/>
      <c r="K13" s="7"/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>
        <v>11749390</v>
      </c>
      <c r="K14" s="7">
        <v>15395978</v>
      </c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/>
      <c r="K15" s="7"/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53">
        <f>SUM(J17:J25)</f>
        <v>3222253139</v>
      </c>
      <c r="K16" s="53">
        <f>SUM(K17:K25)</f>
        <v>3547487047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384953189</v>
      </c>
      <c r="K17" s="7">
        <v>377131731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1401575843</v>
      </c>
      <c r="K18" s="7">
        <v>1414057026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530686279</v>
      </c>
      <c r="K19" s="7">
        <v>531999063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23787607</v>
      </c>
      <c r="K20" s="7">
        <v>24568211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/>
      <c r="K21" s="7"/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>
        <v>12629571</v>
      </c>
      <c r="K22" s="7">
        <v>11436834</v>
      </c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631755395</v>
      </c>
      <c r="K23" s="7">
        <v>945764251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236865255</v>
      </c>
      <c r="K24" s="7">
        <v>242529931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/>
      <c r="K25" s="7"/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53">
        <f>SUM(J27:J34)</f>
        <v>0</v>
      </c>
      <c r="K26" s="53">
        <f>SUM(K27:K34)</f>
        <v>50000000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/>
      <c r="K27" s="7"/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/>
      <c r="K28" s="7"/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/>
      <c r="K29" s="7"/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/>
      <c r="K30" s="7"/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/>
      <c r="K31" s="7"/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/>
      <c r="K32" s="7"/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/>
      <c r="K33" s="7">
        <v>50000000</v>
      </c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/>
      <c r="K34" s="7"/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53">
        <f>SUM(J36:J38)</f>
        <v>44052</v>
      </c>
      <c r="K35" s="53">
        <f>SUM(K36:K38)</f>
        <v>103890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/>
      <c r="K36" s="7"/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>
        <v>44052</v>
      </c>
      <c r="K37" s="7">
        <v>103890</v>
      </c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/>
      <c r="K38" s="7"/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>
        <v>722973</v>
      </c>
      <c r="K39" s="7">
        <v>7613296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127">
        <f>J41+J49+J56+J64</f>
        <v>755502456</v>
      </c>
      <c r="K40" s="127">
        <f>K41+K49+K56+K64</f>
        <v>695561475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3">
        <f>SUM(J42:J48)</f>
        <v>17808158</v>
      </c>
      <c r="K41" s="53">
        <f>SUM(K42:K48)</f>
        <v>21449744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17808158</v>
      </c>
      <c r="K42" s="7">
        <v>21449744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/>
      <c r="K43" s="7"/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/>
      <c r="K44" s="7"/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/>
      <c r="K45" s="7"/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/>
      <c r="K46" s="7"/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/>
      <c r="K47" s="7"/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/>
      <c r="K48" s="7"/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3">
        <f>SUM(J50:J55)</f>
        <v>63653579</v>
      </c>
      <c r="K49" s="53">
        <f>SUM(K50:K55)</f>
        <v>56676902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/>
      <c r="K50" s="7"/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61064701</v>
      </c>
      <c r="K51" s="7">
        <v>54564436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/>
      <c r="K52" s="7"/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14595</v>
      </c>
      <c r="K53" s="7">
        <v>10857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272434</v>
      </c>
      <c r="K54" s="7">
        <v>252550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2301849</v>
      </c>
      <c r="K55" s="7">
        <v>1849059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3">
        <f>SUM(J57:J63)</f>
        <v>100001625</v>
      </c>
      <c r="K56" s="53">
        <f>SUM(K57:K63)</f>
        <v>175963665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/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/>
      <c r="K58" s="7"/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/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/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/>
      <c r="K61" s="7"/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100001625</v>
      </c>
      <c r="K62" s="7">
        <v>175963665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/>
      <c r="K63" s="7"/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574039094</v>
      </c>
      <c r="K64" s="7">
        <v>441471164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126">
        <v>1943316</v>
      </c>
      <c r="K65" s="126">
        <v>1367305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127">
        <f>J7+J8+J40+J65</f>
        <v>4106940035</v>
      </c>
      <c r="K66" s="127">
        <f>K7+K8+K40+K65</f>
        <v>4422303549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128">
        <v>3441782209</v>
      </c>
      <c r="K67" s="128">
        <v>1991388701</v>
      </c>
    </row>
    <row r="68" spans="1:11" ht="12.75">
      <c r="A68" s="223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129">
        <f>J70+J71+J72+J78+J79+J82+J85</f>
        <v>3874169884</v>
      </c>
      <c r="K69" s="129">
        <f>K70+K71+K72+K78+K79+K82+K85</f>
        <v>4178274817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2952437940</v>
      </c>
      <c r="K70" s="7">
        <v>2952437940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>
        <v>53585</v>
      </c>
      <c r="K71" s="7">
        <v>53585</v>
      </c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3">
        <f>J73+J74-J75+J76+J77</f>
        <v>304639298</v>
      </c>
      <c r="K72" s="53">
        <f>K73+K74-K75+K76+K77</f>
        <v>457274318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67479591</v>
      </c>
      <c r="K73" s="7">
        <v>82016572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/>
      <c r="K74" s="7"/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/>
      <c r="K75" s="7"/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/>
      <c r="K76" s="7"/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237159707</v>
      </c>
      <c r="K77" s="7">
        <v>375257746</v>
      </c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/>
      <c r="K78" s="7"/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53">
        <f>J80-J81</f>
        <v>325767324</v>
      </c>
      <c r="K79" s="53">
        <f>K80-K81</f>
        <v>464367786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325767324</v>
      </c>
      <c r="K80" s="7">
        <v>464367786</v>
      </c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/>
      <c r="K81" s="7"/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53">
        <f>J83-J84</f>
        <v>291271737</v>
      </c>
      <c r="K82" s="53">
        <f>K83-K84</f>
        <v>304141188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291271737</v>
      </c>
      <c r="K83" s="7">
        <v>304141188</v>
      </c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/>
      <c r="K84" s="7"/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127">
        <f>SUM(J87:J89)</f>
        <v>27806754</v>
      </c>
      <c r="K86" s="127">
        <f>SUM(K87:K89)</f>
        <v>14783693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>
        <v>8897360</v>
      </c>
      <c r="K87" s="7">
        <v>10266031</v>
      </c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18909394</v>
      </c>
      <c r="K89" s="7">
        <v>4517662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127">
        <f>SUM(J91:J99)</f>
        <v>80098150</v>
      </c>
      <c r="K90" s="127">
        <f>SUM(K91:K99)</f>
        <v>82646312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/>
      <c r="K91" s="7"/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/>
      <c r="K92" s="7"/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/>
      <c r="K93" s="7"/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/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/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/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/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>
        <v>80098150</v>
      </c>
      <c r="K98" s="7">
        <v>82646312</v>
      </c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127">
        <f>SUM(J101:J112)</f>
        <v>120731686</v>
      </c>
      <c r="K100" s="127">
        <f>SUM(K101:K112)</f>
        <v>143683640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/>
      <c r="K101" s="7"/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/>
      <c r="K102" s="7"/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/>
      <c r="K103" s="7"/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500</v>
      </c>
      <c r="K104" s="7">
        <v>3000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100335015</v>
      </c>
      <c r="K105" s="7">
        <v>116579441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/>
      <c r="K106" s="7"/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/>
      <c r="K107" s="7"/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3937205</v>
      </c>
      <c r="K108" s="7">
        <v>4274008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15631571</v>
      </c>
      <c r="K109" s="7">
        <v>18905575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>
        <v>20095</v>
      </c>
      <c r="K110" s="7">
        <v>17019</v>
      </c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/>
      <c r="K111" s="7"/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807300</v>
      </c>
      <c r="K112" s="7">
        <v>3904597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126">
        <v>4133561</v>
      </c>
      <c r="K113" s="126">
        <v>2915087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127">
        <f>J69+J86+J90+J100+J113</f>
        <v>4106940035</v>
      </c>
      <c r="K114" s="127">
        <f>K69+K86+K90+K100+K113</f>
        <v>4422303549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128">
        <v>3441782209</v>
      </c>
      <c r="K115" s="128">
        <v>1991388701</v>
      </c>
    </row>
    <row r="116" spans="1:11" ht="12.75">
      <c r="A116" s="223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7"/>
      <c r="J117" s="237"/>
      <c r="K117" s="238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>
        <v>3874169884</v>
      </c>
      <c r="K118" s="7">
        <v>4178274817</v>
      </c>
    </row>
    <row r="119" spans="1:11" ht="12.75">
      <c r="A119" s="239" t="s">
        <v>9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/>
      <c r="K119" s="8"/>
    </row>
    <row r="120" spans="1:11" ht="12.75">
      <c r="A120" s="242" t="s">
        <v>311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M63" sqref="M6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9" t="s">
        <v>154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53" t="s">
        <v>350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4" t="s">
        <v>342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5" t="s">
        <v>59</v>
      </c>
      <c r="B4" s="245"/>
      <c r="C4" s="245"/>
      <c r="D4" s="245"/>
      <c r="E4" s="245"/>
      <c r="F4" s="245"/>
      <c r="G4" s="245"/>
      <c r="H4" s="245"/>
      <c r="I4" s="57" t="s">
        <v>279</v>
      </c>
      <c r="J4" s="246" t="s">
        <v>319</v>
      </c>
      <c r="K4" s="246"/>
      <c r="L4" s="246" t="s">
        <v>320</v>
      </c>
      <c r="M4" s="246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129">
        <f>SUM(J8:J9)</f>
        <v>755283427</v>
      </c>
      <c r="K7" s="129">
        <f>SUM(K8:K9)</f>
        <v>231741517</v>
      </c>
      <c r="L7" s="129">
        <f>SUM(L8:L9)</f>
        <v>751868196</v>
      </c>
      <c r="M7" s="129">
        <f>SUM(M8:M9)</f>
        <v>221841716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126">
        <v>701176443</v>
      </c>
      <c r="K8" s="126">
        <v>180015817</v>
      </c>
      <c r="L8" s="126">
        <v>719804517</v>
      </c>
      <c r="M8" s="126">
        <f>L8-521575084</f>
        <v>198229433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126">
        <v>54106984</v>
      </c>
      <c r="K9" s="126">
        <v>51725700</v>
      </c>
      <c r="L9" s="126">
        <v>32063679</v>
      </c>
      <c r="M9" s="126">
        <f>L9-8451396</f>
        <v>23612283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127">
        <f>J11+J12+J16+J20+J21+J22+J25+J26</f>
        <v>390727766</v>
      </c>
      <c r="K10" s="127">
        <f>K11+K12+K16+K20+K21+K22+K25+K26</f>
        <v>105444520</v>
      </c>
      <c r="L10" s="127">
        <f>L11+L12+L16+L20+L21+L22+L25+L26</f>
        <v>405097323</v>
      </c>
      <c r="M10" s="127">
        <f>M11+M12+M16+M20+M21+M22+M25+M26</f>
        <v>147417941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127">
        <f>SUM(J13:J15)</f>
        <v>103952632</v>
      </c>
      <c r="K12" s="127">
        <f>SUM(K13:K15)</f>
        <v>33318066</v>
      </c>
      <c r="L12" s="127">
        <f>SUM(L13:L15)</f>
        <v>119893947</v>
      </c>
      <c r="M12" s="127">
        <f>SUM(M13:M15)</f>
        <v>41001733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33507913</v>
      </c>
      <c r="K13" s="7">
        <v>10719479</v>
      </c>
      <c r="L13" s="7">
        <v>38186870</v>
      </c>
      <c r="M13" s="7">
        <f>L13-27593099</f>
        <v>10593771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/>
      <c r="K14" s="7"/>
      <c r="L14" s="7"/>
      <c r="M14" s="7"/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70444719</v>
      </c>
      <c r="K15" s="7">
        <v>22598587</v>
      </c>
      <c r="L15" s="7">
        <v>81707077</v>
      </c>
      <c r="M15" s="7">
        <f>L15-51299115</f>
        <v>30407962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127">
        <f>SUM(J17:J19)</f>
        <v>78587433</v>
      </c>
      <c r="K16" s="127">
        <f>SUM(K17:K19)</f>
        <v>21832727</v>
      </c>
      <c r="L16" s="127">
        <f>SUM(L17:L19)</f>
        <v>80167334</v>
      </c>
      <c r="M16" s="127">
        <f>SUM(M17:M19)</f>
        <v>21175830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45131514</v>
      </c>
      <c r="K17" s="7">
        <v>12268561</v>
      </c>
      <c r="L17" s="7">
        <v>45267405</v>
      </c>
      <c r="M17" s="7">
        <f>L17-33727756</f>
        <v>11539649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21769639</v>
      </c>
      <c r="K18" s="7">
        <v>6257046</v>
      </c>
      <c r="L18" s="7">
        <v>22455734</v>
      </c>
      <c r="M18" s="7">
        <f>L18-16132792</f>
        <v>6322942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11686280</v>
      </c>
      <c r="K19" s="7">
        <v>3307120</v>
      </c>
      <c r="L19" s="7">
        <v>12444195</v>
      </c>
      <c r="M19" s="7">
        <f>L19-9130956</f>
        <v>3313239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126">
        <v>169088118</v>
      </c>
      <c r="K20" s="126">
        <v>31553392</v>
      </c>
      <c r="L20" s="126">
        <v>134623633</v>
      </c>
      <c r="M20" s="126">
        <f>L20-100430048</f>
        <v>34193585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126">
        <v>26349462</v>
      </c>
      <c r="K21" s="126">
        <v>6518944</v>
      </c>
      <c r="L21" s="126">
        <v>27128259</v>
      </c>
      <c r="M21" s="126">
        <f>L21-18893519</f>
        <v>8234740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127">
        <f>SUM(J23:J24)</f>
        <v>6620645</v>
      </c>
      <c r="K22" s="127">
        <f>SUM(K23:K24)</f>
        <v>6620645</v>
      </c>
      <c r="L22" s="127">
        <f>SUM(L23:L24)</f>
        <v>39331272</v>
      </c>
      <c r="M22" s="127">
        <f>SUM(M23:M24)</f>
        <v>39331272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/>
      <c r="K23" s="7"/>
      <c r="L23" s="7">
        <v>8329289</v>
      </c>
      <c r="M23" s="7">
        <f>L23-0</f>
        <v>8329289</v>
      </c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>
        <v>6620645</v>
      </c>
      <c r="K24" s="7">
        <v>6620645</v>
      </c>
      <c r="L24" s="7">
        <v>31001983</v>
      </c>
      <c r="M24" s="7">
        <f>L24-0</f>
        <v>31001983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126">
        <v>2997388</v>
      </c>
      <c r="K25" s="126">
        <v>2997388</v>
      </c>
      <c r="L25" s="126">
        <v>3327269</v>
      </c>
      <c r="M25" s="126">
        <f>L25-0</f>
        <v>3327269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126">
        <v>3132088</v>
      </c>
      <c r="K26" s="126">
        <v>2603358</v>
      </c>
      <c r="L26" s="126">
        <v>625609</v>
      </c>
      <c r="M26" s="126">
        <f>L26-472097</f>
        <v>153512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127">
        <f>SUM(J28:J32)</f>
        <v>25423063</v>
      </c>
      <c r="K27" s="127">
        <f>SUM(K28:K32)</f>
        <v>19840147</v>
      </c>
      <c r="L27" s="127">
        <f>SUM(L28:L32)</f>
        <v>29957639</v>
      </c>
      <c r="M27" s="127">
        <f>SUM(M28:M32)</f>
        <v>22520915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126"/>
      <c r="K28" s="126"/>
      <c r="L28" s="126"/>
      <c r="M28" s="126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126">
        <v>24514404</v>
      </c>
      <c r="K29" s="126">
        <v>19554951</v>
      </c>
      <c r="L29" s="126">
        <v>29957639</v>
      </c>
      <c r="M29" s="126">
        <f>L29-7436724</f>
        <v>22520915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126"/>
      <c r="K30" s="126"/>
      <c r="L30" s="126"/>
      <c r="M30" s="126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126"/>
      <c r="K31" s="126"/>
      <c r="L31" s="126"/>
      <c r="M31" s="126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126">
        <v>908659</v>
      </c>
      <c r="K32" s="126">
        <v>285196</v>
      </c>
      <c r="L32" s="126"/>
      <c r="M32" s="126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127">
        <f>SUM(J34:J37)</f>
        <v>34772103</v>
      </c>
      <c r="K33" s="127">
        <f>SUM(K34:K37)</f>
        <v>27042333</v>
      </c>
      <c r="L33" s="127">
        <f>SUM(L34:L37)</f>
        <v>5624371</v>
      </c>
      <c r="M33" s="127">
        <f>SUM(M34:M37)</f>
        <v>4405509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126"/>
      <c r="K34" s="126"/>
      <c r="L34" s="126"/>
      <c r="M34" s="126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126">
        <v>34772103</v>
      </c>
      <c r="K35" s="126">
        <v>27042333</v>
      </c>
      <c r="L35" s="126">
        <v>5624371</v>
      </c>
      <c r="M35" s="126">
        <f>L35-1218862</f>
        <v>4405509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126"/>
      <c r="K36" s="126"/>
      <c r="L36" s="126"/>
      <c r="M36" s="126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126"/>
      <c r="K37" s="126"/>
      <c r="L37" s="126"/>
      <c r="M37" s="126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126"/>
      <c r="K41" s="126"/>
      <c r="L41" s="126"/>
      <c r="M41" s="126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127">
        <f>J7+J27+J38+J40</f>
        <v>780706490</v>
      </c>
      <c r="K42" s="127">
        <f>K7+K27+K38+K40</f>
        <v>251581664</v>
      </c>
      <c r="L42" s="127">
        <f>L7+L27+L38+L40</f>
        <v>781825835</v>
      </c>
      <c r="M42" s="127">
        <f>M7+M27+M38+M40</f>
        <v>244362631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127">
        <f>J10+J33+J39+J41</f>
        <v>425499869</v>
      </c>
      <c r="K43" s="127">
        <f>K10+K33+K39+K41</f>
        <v>132486853</v>
      </c>
      <c r="L43" s="127">
        <f>L10+L33+L39+L41</f>
        <v>410721694</v>
      </c>
      <c r="M43" s="127">
        <f>M10+M33+M39+M41</f>
        <v>151823450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127">
        <f>J42-J43</f>
        <v>355206621</v>
      </c>
      <c r="K44" s="127">
        <f>K42-K43</f>
        <v>119094811</v>
      </c>
      <c r="L44" s="127">
        <f>L42-L43</f>
        <v>371104141</v>
      </c>
      <c r="M44" s="127">
        <f>M42-M43</f>
        <v>92539181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3">
        <f>IF(J42&gt;J43,J42-J43,0)</f>
        <v>355206621</v>
      </c>
      <c r="K45" s="53">
        <f>IF(K42&gt;K43,K42-K43,0)</f>
        <v>119094811</v>
      </c>
      <c r="L45" s="53">
        <f>IF(L42&gt;L43,L42-L43,0)</f>
        <v>371104141</v>
      </c>
      <c r="M45" s="53">
        <f>IF(M42&gt;M43,M42-M43,0)</f>
        <v>92539181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126">
        <v>63934884</v>
      </c>
      <c r="K47" s="126">
        <v>21490339</v>
      </c>
      <c r="L47" s="126">
        <v>66962953</v>
      </c>
      <c r="M47" s="126">
        <f>L47-50063400</f>
        <v>16899553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127">
        <f>J45-J47</f>
        <v>291271737</v>
      </c>
      <c r="K48" s="127">
        <f>K45-K47</f>
        <v>97604472</v>
      </c>
      <c r="L48" s="127">
        <f>L45-L47</f>
        <v>304141188</v>
      </c>
      <c r="M48" s="127">
        <f>M45-M47</f>
        <v>75639628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3">
        <f>IF(J48&gt;0,J48,0)</f>
        <v>291271737</v>
      </c>
      <c r="K49" s="53">
        <f>IF(K48&gt;0,K48,0)</f>
        <v>97604472</v>
      </c>
      <c r="L49" s="53">
        <v>304141188</v>
      </c>
      <c r="M49" s="53">
        <f>L49-228501560</f>
        <v>75639628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0">
        <f>IF(J48&lt;0,-J48,0)</f>
        <v>0</v>
      </c>
      <c r="K50" s="60">
        <f>IF(K48&lt;0,-K48,0)</f>
        <v>0</v>
      </c>
      <c r="L50" s="60"/>
      <c r="M50" s="60"/>
    </row>
    <row r="51" spans="1:13" ht="12.75" customHeight="1">
      <c r="A51" s="223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4"/>
      <c r="J52" s="54"/>
      <c r="K52" s="54"/>
      <c r="L52" s="54"/>
      <c r="M52" s="61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126">
        <v>291271737</v>
      </c>
      <c r="K53" s="126">
        <v>97604472</v>
      </c>
      <c r="L53" s="126">
        <v>304141188</v>
      </c>
      <c r="M53" s="126">
        <v>75639628</v>
      </c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3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130">
        <v>291271737</v>
      </c>
      <c r="K56" s="126">
        <v>97604472</v>
      </c>
      <c r="L56" s="130">
        <v>304141188</v>
      </c>
      <c r="M56" s="130">
        <v>75639628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131">
        <f>J56+J66</f>
        <v>291271737</v>
      </c>
      <c r="K67" s="131">
        <f>K56+K66</f>
        <v>97604472</v>
      </c>
      <c r="L67" s="131">
        <f>L56+L66</f>
        <v>304141188</v>
      </c>
      <c r="M67" s="131">
        <f>M56+M66</f>
        <v>75639628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126">
        <v>291271737</v>
      </c>
      <c r="K70" s="126">
        <v>97604472</v>
      </c>
      <c r="L70" s="126">
        <v>304141188</v>
      </c>
      <c r="M70" s="126">
        <v>75639628</v>
      </c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7">
      <selection activeCell="K18" sqref="K18"/>
    </sheetView>
  </sheetViews>
  <sheetFormatPr defaultColWidth="9.140625" defaultRowHeight="12.75"/>
  <cols>
    <col min="1" max="9" width="9.140625" style="52" customWidth="1"/>
    <col min="10" max="10" width="11.421875" style="52" customWidth="1"/>
    <col min="11" max="11" width="12.57421875" style="52" customWidth="1"/>
    <col min="12" max="16384" width="9.140625" style="52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351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341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5" t="s">
        <v>279</v>
      </c>
      <c r="J4" s="66" t="s">
        <v>319</v>
      </c>
      <c r="K4" s="66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7">
        <v>2</v>
      </c>
      <c r="J5" s="68" t="s">
        <v>283</v>
      </c>
      <c r="K5" s="68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7">
        <v>355206621</v>
      </c>
      <c r="K7" s="7">
        <v>371104141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7">
        <v>169088118</v>
      </c>
      <c r="K8" s="7">
        <v>134623633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5">
        <v>583985</v>
      </c>
      <c r="K9" s="7">
        <v>22951954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5">
        <v>33258846</v>
      </c>
      <c r="K10" s="7">
        <v>6976677</v>
      </c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5"/>
      <c r="K12" s="7">
        <v>11453462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132">
        <f>SUM(J7:J12)</f>
        <v>558137570</v>
      </c>
      <c r="K13" s="127">
        <f>SUM(K7:K12)</f>
        <v>547109867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>
        <v>507339</v>
      </c>
      <c r="K16" s="7">
        <v>3641586</v>
      </c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>
        <v>138354183</v>
      </c>
      <c r="K17" s="7">
        <v>108898636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132">
        <f>SUM(J14:J17)</f>
        <v>138861522</v>
      </c>
      <c r="K18" s="127">
        <f>SUM(K14:K17)</f>
        <v>112540222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132">
        <f>IF(J13&gt;J18,J13-J18,0)</f>
        <v>419276048</v>
      </c>
      <c r="K19" s="127">
        <f>IF(K13&gt;K18,K13-K18,0)</f>
        <v>434569645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223" t="s">
        <v>159</v>
      </c>
      <c r="B21" s="234"/>
      <c r="C21" s="234"/>
      <c r="D21" s="234"/>
      <c r="E21" s="234"/>
      <c r="F21" s="234"/>
      <c r="G21" s="234"/>
      <c r="H21" s="234"/>
      <c r="I21" s="268"/>
      <c r="J21" s="268"/>
      <c r="K21" s="269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>
        <v>360</v>
      </c>
      <c r="K22" s="7"/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>
        <v>5399058</v>
      </c>
      <c r="K24" s="7">
        <v>15073696</v>
      </c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132">
        <f>SUM(J22:J26)</f>
        <v>5399418</v>
      </c>
      <c r="K27" s="127">
        <f>SUM(K22:K26)</f>
        <v>15073696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5">
        <v>457878197</v>
      </c>
      <c r="K28" s="7">
        <v>456249231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>
        <v>50000000</v>
      </c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>
        <v>52141890</v>
      </c>
      <c r="K30" s="7">
        <v>75962040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132">
        <f>SUM(J28:J30)</f>
        <v>510020087</v>
      </c>
      <c r="K31" s="127">
        <f>SUM(K28:K30)</f>
        <v>582211271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132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132">
        <f>IF(J31&gt;J27,J31-J27,0)</f>
        <v>504620669</v>
      </c>
      <c r="K33" s="127">
        <f>IF(K31&gt;K27,K31-K27,0)</f>
        <v>567137575</v>
      </c>
    </row>
    <row r="34" spans="1:11" ht="12.75">
      <c r="A34" s="223" t="s">
        <v>160</v>
      </c>
      <c r="B34" s="234"/>
      <c r="C34" s="234"/>
      <c r="D34" s="234"/>
      <c r="E34" s="234"/>
      <c r="F34" s="234"/>
      <c r="G34" s="234"/>
      <c r="H34" s="234"/>
      <c r="I34" s="268"/>
      <c r="J34" s="268"/>
      <c r="K34" s="269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/>
      <c r="K35" s="7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3">
        <f>SUM(J35:J37)</f>
        <v>0</v>
      </c>
      <c r="K38" s="53">
        <f>SUM(K35:K37)</f>
        <v>0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5"/>
      <c r="K39" s="7"/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>
        <v>166263570</v>
      </c>
      <c r="K40" s="7"/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>
        <v>30000</v>
      </c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3">
        <f>SUM(J39:J43)</f>
        <v>166293570</v>
      </c>
      <c r="K44" s="53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132">
        <f>IF(J44&gt;J38,J44-J38,0)</f>
        <v>166293570</v>
      </c>
      <c r="K46" s="127">
        <f>IF(K44&gt;K38,K44-K38,0)</f>
        <v>0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63">
        <f>IF(J20-J19+J33-J32+J46-J45&gt;0,J20-J19+J33-J32+J46-J45,0)</f>
        <v>251638191</v>
      </c>
      <c r="K48" s="53">
        <f>IF(K20-K19+K33-K32+K46-K45&gt;0,K20-K19+K33-K32+K46-K45,0)</f>
        <v>132567930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5">
        <v>825677285</v>
      </c>
      <c r="K49" s="7">
        <v>574039094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>
        <v>251638191</v>
      </c>
      <c r="K51" s="7">
        <v>132567930</v>
      </c>
    </row>
    <row r="52" spans="1:11" ht="12.75">
      <c r="A52" s="239" t="s">
        <v>177</v>
      </c>
      <c r="B52" s="240"/>
      <c r="C52" s="240"/>
      <c r="D52" s="240"/>
      <c r="E52" s="240"/>
      <c r="F52" s="240"/>
      <c r="G52" s="240"/>
      <c r="H52" s="240"/>
      <c r="I52" s="4">
        <v>44</v>
      </c>
      <c r="J52" s="64">
        <f>J49+J50-J51</f>
        <v>574039094</v>
      </c>
      <c r="K52" s="60">
        <f>K49+K50-K51</f>
        <v>441471164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0" sqref="A30:H3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5" t="s">
        <v>279</v>
      </c>
      <c r="J4" s="66" t="s">
        <v>319</v>
      </c>
      <c r="K4" s="66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1">
        <v>2</v>
      </c>
      <c r="J5" s="72" t="s">
        <v>283</v>
      </c>
      <c r="K5" s="72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6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3" t="s">
        <v>159</v>
      </c>
      <c r="B22" s="234"/>
      <c r="C22" s="234"/>
      <c r="D22" s="234"/>
      <c r="E22" s="234"/>
      <c r="F22" s="234"/>
      <c r="G22" s="234"/>
      <c r="H22" s="234"/>
      <c r="I22" s="268"/>
      <c r="J22" s="268"/>
      <c r="K22" s="269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3" t="s">
        <v>160</v>
      </c>
      <c r="B35" s="234"/>
      <c r="C35" s="234"/>
      <c r="D35" s="234"/>
      <c r="E35" s="234"/>
      <c r="F35" s="234"/>
      <c r="G35" s="234"/>
      <c r="H35" s="234"/>
      <c r="I35" s="268">
        <v>0</v>
      </c>
      <c r="J35" s="268"/>
      <c r="K35" s="269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1.421875" style="75" customWidth="1"/>
    <col min="11" max="11" width="10.8515625" style="75" bestFit="1" customWidth="1"/>
    <col min="12" max="16384" width="9.140625" style="75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4"/>
    </row>
    <row r="2" spans="1:12" ht="15.75">
      <c r="A2" s="42"/>
      <c r="B2" s="73"/>
      <c r="C2" s="293" t="s">
        <v>282</v>
      </c>
      <c r="D2" s="293"/>
      <c r="E2" s="76" t="s">
        <v>345</v>
      </c>
      <c r="F2" s="43" t="s">
        <v>250</v>
      </c>
      <c r="G2" s="294" t="s">
        <v>348</v>
      </c>
      <c r="H2" s="295"/>
      <c r="I2" s="73"/>
      <c r="J2" s="73"/>
      <c r="K2" s="73"/>
      <c r="L2" s="77"/>
    </row>
    <row r="3" spans="1:11" ht="23.25">
      <c r="A3" s="296" t="s">
        <v>59</v>
      </c>
      <c r="B3" s="296"/>
      <c r="C3" s="296"/>
      <c r="D3" s="296"/>
      <c r="E3" s="296"/>
      <c r="F3" s="296"/>
      <c r="G3" s="296"/>
      <c r="H3" s="296"/>
      <c r="I3" s="79" t="s">
        <v>305</v>
      </c>
      <c r="J3" s="80" t="s">
        <v>150</v>
      </c>
      <c r="K3" s="80" t="s">
        <v>151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2">
        <v>2</v>
      </c>
      <c r="J4" s="81" t="s">
        <v>283</v>
      </c>
      <c r="K4" s="81" t="s">
        <v>284</v>
      </c>
    </row>
    <row r="5" spans="1:11" ht="12.75">
      <c r="A5" s="285" t="s">
        <v>285</v>
      </c>
      <c r="B5" s="286"/>
      <c r="C5" s="286"/>
      <c r="D5" s="286"/>
      <c r="E5" s="286"/>
      <c r="F5" s="286"/>
      <c r="G5" s="286"/>
      <c r="H5" s="286"/>
      <c r="I5" s="44">
        <v>1</v>
      </c>
      <c r="J5" s="45">
        <v>2952437940</v>
      </c>
      <c r="K5" s="45">
        <v>2952437940</v>
      </c>
    </row>
    <row r="6" spans="1:11" ht="12.75">
      <c r="A6" s="285" t="s">
        <v>286</v>
      </c>
      <c r="B6" s="286"/>
      <c r="C6" s="286"/>
      <c r="D6" s="286"/>
      <c r="E6" s="286"/>
      <c r="F6" s="286"/>
      <c r="G6" s="286"/>
      <c r="H6" s="286"/>
      <c r="I6" s="44">
        <v>2</v>
      </c>
      <c r="J6" s="46">
        <v>53585</v>
      </c>
      <c r="K6" s="46">
        <v>53585</v>
      </c>
    </row>
    <row r="7" spans="1:11" ht="12.75">
      <c r="A7" s="285" t="s">
        <v>287</v>
      </c>
      <c r="B7" s="286"/>
      <c r="C7" s="286"/>
      <c r="D7" s="286"/>
      <c r="E7" s="286"/>
      <c r="F7" s="286"/>
      <c r="G7" s="286"/>
      <c r="H7" s="286"/>
      <c r="I7" s="44">
        <v>3</v>
      </c>
      <c r="J7" s="46">
        <v>304639298</v>
      </c>
      <c r="K7" s="46">
        <v>457274318</v>
      </c>
    </row>
    <row r="8" spans="1:11" ht="12.75">
      <c r="A8" s="285" t="s">
        <v>288</v>
      </c>
      <c r="B8" s="286"/>
      <c r="C8" s="286"/>
      <c r="D8" s="286"/>
      <c r="E8" s="286"/>
      <c r="F8" s="286"/>
      <c r="G8" s="286"/>
      <c r="H8" s="286"/>
      <c r="I8" s="44">
        <v>4</v>
      </c>
      <c r="J8" s="46">
        <v>325767324</v>
      </c>
      <c r="K8" s="46">
        <v>464367786</v>
      </c>
    </row>
    <row r="9" spans="1:11" ht="12.75">
      <c r="A9" s="285" t="s">
        <v>289</v>
      </c>
      <c r="B9" s="286"/>
      <c r="C9" s="286"/>
      <c r="D9" s="286"/>
      <c r="E9" s="286"/>
      <c r="F9" s="286"/>
      <c r="G9" s="286"/>
      <c r="H9" s="286"/>
      <c r="I9" s="44">
        <v>5</v>
      </c>
      <c r="J9" s="46">
        <v>291271737</v>
      </c>
      <c r="K9" s="46">
        <v>304141188</v>
      </c>
    </row>
    <row r="10" spans="1:11" ht="12.75">
      <c r="A10" s="285" t="s">
        <v>290</v>
      </c>
      <c r="B10" s="286"/>
      <c r="C10" s="286"/>
      <c r="D10" s="286"/>
      <c r="E10" s="286"/>
      <c r="F10" s="286"/>
      <c r="G10" s="286"/>
      <c r="H10" s="286"/>
      <c r="I10" s="44">
        <v>6</v>
      </c>
      <c r="J10" s="46"/>
      <c r="K10" s="46"/>
    </row>
    <row r="11" spans="1:11" ht="12.75">
      <c r="A11" s="285" t="s">
        <v>291</v>
      </c>
      <c r="B11" s="286"/>
      <c r="C11" s="286"/>
      <c r="D11" s="286"/>
      <c r="E11" s="286"/>
      <c r="F11" s="286"/>
      <c r="G11" s="286"/>
      <c r="H11" s="286"/>
      <c r="I11" s="44">
        <v>7</v>
      </c>
      <c r="J11" s="46"/>
      <c r="K11" s="46"/>
    </row>
    <row r="12" spans="1:11" ht="12.75">
      <c r="A12" s="285" t="s">
        <v>292</v>
      </c>
      <c r="B12" s="286"/>
      <c r="C12" s="286"/>
      <c r="D12" s="286"/>
      <c r="E12" s="286"/>
      <c r="F12" s="286"/>
      <c r="G12" s="286"/>
      <c r="H12" s="286"/>
      <c r="I12" s="44">
        <v>8</v>
      </c>
      <c r="J12" s="46"/>
      <c r="K12" s="46"/>
    </row>
    <row r="13" spans="1:11" ht="12.75">
      <c r="A13" s="285" t="s">
        <v>293</v>
      </c>
      <c r="B13" s="286"/>
      <c r="C13" s="286"/>
      <c r="D13" s="286"/>
      <c r="E13" s="286"/>
      <c r="F13" s="286"/>
      <c r="G13" s="286"/>
      <c r="H13" s="286"/>
      <c r="I13" s="44">
        <v>9</v>
      </c>
      <c r="J13" s="46"/>
      <c r="K13" s="46"/>
    </row>
    <row r="14" spans="1:11" ht="12.75">
      <c r="A14" s="287" t="s">
        <v>294</v>
      </c>
      <c r="B14" s="288"/>
      <c r="C14" s="288"/>
      <c r="D14" s="288"/>
      <c r="E14" s="288"/>
      <c r="F14" s="288"/>
      <c r="G14" s="288"/>
      <c r="H14" s="288"/>
      <c r="I14" s="44">
        <v>10</v>
      </c>
      <c r="J14" s="127">
        <f>SUM(J5:J13)</f>
        <v>3874169884</v>
      </c>
      <c r="K14" s="127">
        <f>SUM(K5:K13)</f>
        <v>4178274817</v>
      </c>
    </row>
    <row r="15" spans="1:11" ht="12.75">
      <c r="A15" s="285" t="s">
        <v>295</v>
      </c>
      <c r="B15" s="286"/>
      <c r="C15" s="286"/>
      <c r="D15" s="286"/>
      <c r="E15" s="286"/>
      <c r="F15" s="286"/>
      <c r="G15" s="286"/>
      <c r="H15" s="286"/>
      <c r="I15" s="44">
        <v>11</v>
      </c>
      <c r="J15" s="46"/>
      <c r="K15" s="46"/>
    </row>
    <row r="16" spans="1:11" ht="12.75">
      <c r="A16" s="285" t="s">
        <v>296</v>
      </c>
      <c r="B16" s="286"/>
      <c r="C16" s="286"/>
      <c r="D16" s="286"/>
      <c r="E16" s="286"/>
      <c r="F16" s="286"/>
      <c r="G16" s="286"/>
      <c r="H16" s="286"/>
      <c r="I16" s="44">
        <v>12</v>
      </c>
      <c r="J16" s="46"/>
      <c r="K16" s="46"/>
    </row>
    <row r="17" spans="1:11" ht="12.75">
      <c r="A17" s="285" t="s">
        <v>297</v>
      </c>
      <c r="B17" s="286"/>
      <c r="C17" s="286"/>
      <c r="D17" s="286"/>
      <c r="E17" s="286"/>
      <c r="F17" s="286"/>
      <c r="G17" s="286"/>
      <c r="H17" s="286"/>
      <c r="I17" s="44">
        <v>13</v>
      </c>
      <c r="J17" s="46"/>
      <c r="K17" s="46"/>
    </row>
    <row r="18" spans="1:11" ht="12.75">
      <c r="A18" s="285" t="s">
        <v>298</v>
      </c>
      <c r="B18" s="286"/>
      <c r="C18" s="286"/>
      <c r="D18" s="286"/>
      <c r="E18" s="286"/>
      <c r="F18" s="286"/>
      <c r="G18" s="286"/>
      <c r="H18" s="286"/>
      <c r="I18" s="44">
        <v>14</v>
      </c>
      <c r="J18" s="46"/>
      <c r="K18" s="46"/>
    </row>
    <row r="19" spans="1:11" ht="12.75">
      <c r="A19" s="285" t="s">
        <v>299</v>
      </c>
      <c r="B19" s="286"/>
      <c r="C19" s="286"/>
      <c r="D19" s="286"/>
      <c r="E19" s="286"/>
      <c r="F19" s="286"/>
      <c r="G19" s="286"/>
      <c r="H19" s="286"/>
      <c r="I19" s="44">
        <v>15</v>
      </c>
      <c r="J19" s="46"/>
      <c r="K19" s="46"/>
    </row>
    <row r="20" spans="1:11" ht="12.75">
      <c r="A20" s="285" t="s">
        <v>300</v>
      </c>
      <c r="B20" s="286"/>
      <c r="C20" s="286"/>
      <c r="D20" s="286"/>
      <c r="E20" s="286"/>
      <c r="F20" s="286"/>
      <c r="G20" s="286"/>
      <c r="H20" s="286"/>
      <c r="I20" s="44">
        <v>16</v>
      </c>
      <c r="J20" s="46"/>
      <c r="K20" s="46"/>
    </row>
    <row r="21" spans="1:11" ht="12.75">
      <c r="A21" s="287" t="s">
        <v>301</v>
      </c>
      <c r="B21" s="288"/>
      <c r="C21" s="288"/>
      <c r="D21" s="288"/>
      <c r="E21" s="288"/>
      <c r="F21" s="288"/>
      <c r="G21" s="288"/>
      <c r="H21" s="288"/>
      <c r="I21" s="44">
        <v>17</v>
      </c>
      <c r="J21" s="131">
        <f>SUM(J15:J20)</f>
        <v>0</v>
      </c>
      <c r="K21" s="78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78"/>
      <c r="K24" s="78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Mirjana Mataija</cp:lastModifiedBy>
  <cp:lastPrinted>2019-02-25T14:25:43Z</cp:lastPrinted>
  <dcterms:created xsi:type="dcterms:W3CDTF">2008-10-17T11:51:54Z</dcterms:created>
  <dcterms:modified xsi:type="dcterms:W3CDTF">2019-02-25T14:30:59Z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