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<sst xmlns="http://schemas.openxmlformats.org/spreadsheetml/2006/main" count="394" uniqueCount="347">
  <si>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</si>
  <si>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</si>
  <si>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</si>
  <si>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</si>
  <si>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</si>
  <si>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</si>
  <si>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</si>
  <si>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</si>
  <si>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</si>
  <si>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</si>
  <si>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</si>
  <si>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</si>
  <si>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</si>
  <si>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</si>
  <si>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</si>
  <si>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</si>
  <si>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</si>
  <si>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</si>
  <si>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</si>
  <si>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</si>
  <si>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</si>
  <si>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</si>
  <si>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</si>
  <si>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</si>
  <si>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</si>
  <si>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</si>
  <si>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</si>
  <si>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</si>
  <si>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</si>
  <si>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</si>
  <si>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</si>
  <si>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</si>
  <si>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</si>
  <si>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</si>
  <si>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</si>
  <si>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</si>
  <si>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</si>
  <si>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</si>
  <si>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</si>
  <si>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</si>
  <si>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</si>
  <si>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</si>
  <si>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</si>
  <si>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</si>
  <si>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</si>
  <si>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</si>
  <si>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</si>
  <si>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</si>
  <si>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</si>
  <si>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</si>
  <si>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</si>
  <si>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</si>
  <si>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</si>
  <si>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</si>
  <si>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</si>
  <si>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</si>
  <si>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</si>
  <si>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</si>
  <si>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</si>
  <si>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</si>
  <si>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</si>
  <si>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</si>
  <si>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</si>
  <si>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</si>
  <si>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</si>
  <si>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</si>
  <si>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</si>
  <si>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</si>
  <si>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</si>
  <si>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</si>
  <si>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</si>
  <si>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</si>
  <si>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</si>
  <si>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</si>
  <si>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</si>
  <si>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</si>
  <si>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</si>
  <si>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</si>
  <si>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</si>
  <si>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</si>
  <si>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</si>
  <si>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</si>
  <si>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</si>
  <si>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</si>
  <si>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</si>
  <si>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</si>
  <si>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</si>
  <si>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</si>
  <si>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</si>
  <si>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</si>
  <si>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</si>
  <si>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</si>
  <si>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</si>
  <si>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</si>
  <si>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</si>
  <si>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</si>
  <si>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</si>
  <si>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</si>
  <si>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</si>
  <si>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</si>
  <si>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</si>
  <si>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</si>
  <si>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</si>
  <si>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</si>
  <si>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</si>
  <si>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</si>
  <si>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</si>
  <si>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</si>
  <si>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</si>
  <si>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</si>
  <si>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</si>
  <si>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</si>
  <si>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</si>
  <si>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</si>
  <si>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</si>
  <si>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</si>
  <si>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</si>
  <si>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</si>
  <si>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</si>
  <si>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</si>
  <si>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</si>
  <si>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</si>
  <si>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</si>
  <si>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</si>
  <si>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</si>
  <si>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</si>
  <si>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</si>
  <si>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</si>
  <si>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</si>
  <si>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</si>
  <si>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</si>
  <si>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</si>
  <si>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</si>
  <si>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</si>
  <si>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</si>
  <si>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</si>
  <si>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</si>
  <si>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</si>
  <si>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</si>
  <si>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</si>
  <si>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</si>
  <si>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</si>
  <si>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</si>
  <si>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</si>
  <si>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</si>
  <si>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</si>
  <si>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</si>
  <si>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</si>
  <si>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</si>
  <si>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</si>
  <si>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</si>
  <si>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</si>
  <si>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</si>
  <si>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</si>
  <si>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</si>
  <si>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</si>
  <si>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</si>
  <si>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</si>
  <si>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</si>
  <si>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</si>
  <si>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</si>
  <si>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</si>
  <si>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</si>
  <si>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</si>
  <si>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</si>
  <si>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</si>
  <si>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</si>
  <si>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</si>
  <si>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</si>
  <si>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</si>
  <si>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</si>
  <si>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</si>
  <si>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</si>
  <si>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</si>
  <si>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</si>
  <si>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</si>
  <si>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</si>
  <si>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</si>
  <si>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</si>
  <si>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</si>
  <si>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</si>
  <si>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</si>
  <si>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</si>
  <si>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</si>
  <si>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</si>
  <si>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</si>
  <si>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</si>
  <si>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</si>
  <si>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</si>
  <si>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</si>
  <si>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</si>
  <si>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</si>
  <si>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</si>
  <si>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</si>
  <si>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</si>
  <si>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</si>
  <si>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</si>
  <si>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</si>
  <si>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</si>
  <si>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</si>
  <si>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</si>
  <si>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</si>
  <si>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</si>
  <si>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</si>
  <si>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</si>
  <si>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</si>
  <si>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</si>
  <si>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</si>
  <si>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</si>
  <si>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</si>
  <si>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</si>
  <si>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</si>
  <si>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</si>
  <si>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</si>
  <si>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</si>
  <si>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</si>
  <si>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</si>
  <si>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</si>
  <si>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</si>
  <si>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</si>
  <si>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</si>
  <si>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</si>
  <si>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</si>
  <si>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</si>
  <si>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</si>
  <si>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</si>
  <si>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</si>
  <si>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</si>
  <si>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</si>
  <si>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</si>
  <si>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</si>
  <si>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</si>
  <si>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</si>
  <si>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</si>
  <si>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</si>
  <si>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</si>
  <si>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</si>
  <si>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</si>
  <si>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</si>
  <si>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</si>
  <si>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</si>
  <si>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</si>
  <si>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</si>
  <si>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</si>
  <si>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</si>
  <si>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</si>
  <si>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</si>
  <si>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</si>
  <si>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</si>
  <si>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</si>
  <si>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</si>
  <si>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</si>
  <si>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</si>
  <si>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</si>
  <si>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</si>
  <si>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</si>
  <si>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</si>
  <si>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</si>
  <si>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</si>
  <si>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</si>
  <si>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</si>
  <si>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</si>
  <si>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</si>
  <si>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</si>
  <si>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</si>
  <si>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</si>
  <si>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</si>
  <si>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</si>
  <si>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</si>
  <si>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</si>
  <si>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</si>
  <si>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</si>
  <si>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</si>
  <si>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</si>
  <si>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</si>
  <si>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</si>
  <si>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</si>
  <si>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</si>
  <si>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</si>
  <si>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</si>
  <si>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</si>
  <si>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</si>
  <si>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</si>
  <si>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</si>
  <si>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</si>
  <si>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</si>
  <si>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</si>
  <si>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</si>
  <si>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</si>
  <si>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</si>
  <si>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</si>
  <si>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</si>
  <si>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</si>
  <si>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</si>
  <si>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</si>
  <si>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</si>
  <si>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</si>
  <si>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</si>
  <si>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</si>
  <si>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</si>
  <si>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</si>
  <si>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</si>
  <si>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</si>
  <si>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</si>
  <si>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</si>
  <si>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</si>
  <si>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</si>
  <si>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</si>
  <si>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</si>
  <si>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</si>
  <si>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</si>
  <si>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</si>
  <si>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</si>
  <si>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</si>
  <si>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</si>
  <si>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</si>
  <si>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</si>
  <si>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</si>
  <si>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</si>
  <si>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</si>
  <si>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</si>
  <si>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</si>
  <si>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</si>
  <si>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</si>
  <si>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01.01.2017.</t>
  </si>
  <si>
    <t>31.12.2017.</t>
  </si>
  <si>
    <t>03334171</t>
  </si>
  <si>
    <t>080118427</t>
  </si>
  <si>
    <t>89018712265</t>
  </si>
  <si>
    <t>JADRANSKI   NAFTOVOD DD</t>
  </si>
  <si>
    <t>ZAGREB</t>
  </si>
  <si>
    <t>MIRAMARSKA CESTA 24</t>
  </si>
  <si>
    <t>janaf@janaf.hr</t>
  </si>
  <si>
    <t>www.janaf.hr</t>
  </si>
  <si>
    <t>NE</t>
  </si>
  <si>
    <t>4950</t>
  </si>
  <si>
    <t>MIRJANA  MATAIJA</t>
  </si>
  <si>
    <t>013039369</t>
  </si>
  <si>
    <t>013039423</t>
  </si>
  <si>
    <t>mirjana.mataija@janaf.hr</t>
  </si>
  <si>
    <t>DRAGAN  KOVAČEVIĆ</t>
  </si>
  <si>
    <t>stanje na dan  31.12.2017.</t>
  </si>
  <si>
    <t>Obveznik:   JADRANSKI NAFTOVOD DD</t>
  </si>
  <si>
    <t>u razdoblju  od 1.01.2017. do  31.12.2017.</t>
  </si>
  <si>
    <t>Obveznik: JADRANSKI NAFTOVOD DD</t>
  </si>
  <si>
    <t xml:space="preserve">u razdoblju od 1.1.2017. do 31.12.2017.    </t>
  </si>
  <si>
    <t>Obveznik:  JADRANSKI NAFTOVOD DD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</si>
</sst>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33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1">
      <selection activeCell="C50" sqref="C50:I50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41" t="s">
        <v>256</v>
      </c>
      <c r="B1" s="141"/>
      <c r="C1" s="14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3" t="s">
        <v>257</v>
      </c>
      <c r="B2" s="173"/>
      <c r="C2" s="173"/>
      <c r="D2" s="174"/>
      <c r="E2" s="23" t="s">
        <v>324</v>
      </c>
      <c r="F2" s="24"/>
      <c r="G2" s="25" t="s">
        <v>258</v>
      </c>
      <c r="H2" s="23" t="s">
        <v>325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30" t="s">
        <v>260</v>
      </c>
      <c r="B6" s="131"/>
      <c r="C6" s="142" t="s">
        <v>326</v>
      </c>
      <c r="D6" s="143"/>
      <c r="E6" s="176"/>
      <c r="F6" s="176"/>
      <c r="G6" s="176"/>
      <c r="H6" s="176"/>
      <c r="I6" s="38"/>
      <c r="J6" s="21"/>
      <c r="K6" s="21"/>
      <c r="L6" s="21"/>
    </row>
    <row r="7" spans="1:12" ht="12.75">
      <c r="A7" s="39"/>
      <c r="B7" s="39"/>
      <c r="C7" s="30"/>
      <c r="D7" s="30"/>
      <c r="E7" s="176"/>
      <c r="F7" s="176"/>
      <c r="G7" s="176"/>
      <c r="H7" s="176"/>
      <c r="I7" s="38"/>
      <c r="J7" s="21"/>
      <c r="K7" s="21"/>
      <c r="L7" s="21"/>
    </row>
    <row r="8" spans="1:12" ht="12.75">
      <c r="A8" s="177" t="s">
        <v>261</v>
      </c>
      <c r="B8" s="178"/>
      <c r="C8" s="142" t="s">
        <v>327</v>
      </c>
      <c r="D8" s="143"/>
      <c r="E8" s="176"/>
      <c r="F8" s="176"/>
      <c r="G8" s="176"/>
      <c r="H8" s="176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70" t="s">
        <v>262</v>
      </c>
      <c r="B10" s="171"/>
      <c r="C10" s="142" t="s">
        <v>328</v>
      </c>
      <c r="D10" s="143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72"/>
      <c r="B11" s="172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30" t="s">
        <v>263</v>
      </c>
      <c r="B12" s="131"/>
      <c r="C12" s="144" t="s">
        <v>329</v>
      </c>
      <c r="D12" s="167"/>
      <c r="E12" s="167"/>
      <c r="F12" s="167"/>
      <c r="G12" s="167"/>
      <c r="H12" s="167"/>
      <c r="I12" s="133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30" t="s">
        <v>264</v>
      </c>
      <c r="B14" s="131"/>
      <c r="C14" s="168">
        <v>10000</v>
      </c>
      <c r="D14" s="169"/>
      <c r="E14" s="30"/>
      <c r="F14" s="144" t="s">
        <v>330</v>
      </c>
      <c r="G14" s="167"/>
      <c r="H14" s="167"/>
      <c r="I14" s="133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30" t="s">
        <v>265</v>
      </c>
      <c r="B16" s="131"/>
      <c r="C16" s="144" t="s">
        <v>331</v>
      </c>
      <c r="D16" s="167"/>
      <c r="E16" s="167"/>
      <c r="F16" s="167"/>
      <c r="G16" s="167"/>
      <c r="H16" s="167"/>
      <c r="I16" s="133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30" t="s">
        <v>266</v>
      </c>
      <c r="B18" s="131"/>
      <c r="C18" s="160" t="s">
        <v>332</v>
      </c>
      <c r="D18" s="161"/>
      <c r="E18" s="161"/>
      <c r="F18" s="161"/>
      <c r="G18" s="161"/>
      <c r="H18" s="161"/>
      <c r="I18" s="162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30" t="s">
        <v>267</v>
      </c>
      <c r="B20" s="131"/>
      <c r="C20" s="160" t="s">
        <v>333</v>
      </c>
      <c r="D20" s="161"/>
      <c r="E20" s="161"/>
      <c r="F20" s="161"/>
      <c r="G20" s="161"/>
      <c r="H20" s="161"/>
      <c r="I20" s="162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30" t="s">
        <v>268</v>
      </c>
      <c r="B22" s="131"/>
      <c r="C22" s="43">
        <v>133</v>
      </c>
      <c r="D22" s="144"/>
      <c r="E22" s="163"/>
      <c r="F22" s="164"/>
      <c r="G22" s="165"/>
      <c r="H22" s="166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30" t="s">
        <v>269</v>
      </c>
      <c r="B24" s="131"/>
      <c r="C24" s="43">
        <v>21</v>
      </c>
      <c r="D24" s="144"/>
      <c r="E24" s="163"/>
      <c r="F24" s="163"/>
      <c r="G24" s="164"/>
      <c r="H24" s="37" t="s">
        <v>270</v>
      </c>
      <c r="I24" s="47">
        <v>382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30" t="s">
        <v>272</v>
      </c>
      <c r="B26" s="131"/>
      <c r="C26" s="48" t="s">
        <v>334</v>
      </c>
      <c r="D26" s="49"/>
      <c r="E26" s="21"/>
      <c r="F26" s="50"/>
      <c r="G26" s="130" t="s">
        <v>273</v>
      </c>
      <c r="H26" s="131"/>
      <c r="I26" s="51" t="s">
        <v>335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51"/>
      <c r="B30" s="145"/>
      <c r="C30" s="145"/>
      <c r="D30" s="146"/>
      <c r="E30" s="151"/>
      <c r="F30" s="145"/>
      <c r="G30" s="145"/>
      <c r="H30" s="142"/>
      <c r="I30" s="143"/>
      <c r="J30" s="21"/>
      <c r="K30" s="21"/>
      <c r="L30" s="21"/>
    </row>
    <row r="31" spans="1:12" ht="12.75">
      <c r="A31" s="44"/>
      <c r="B31" s="44"/>
      <c r="C31" s="42"/>
      <c r="D31" s="152"/>
      <c r="E31" s="152"/>
      <c r="F31" s="152"/>
      <c r="G31" s="153"/>
      <c r="H31" s="30"/>
      <c r="I31" s="56"/>
      <c r="J31" s="21"/>
      <c r="K31" s="21"/>
      <c r="L31" s="21"/>
    </row>
    <row r="32" spans="1:12" ht="12.75">
      <c r="A32" s="151"/>
      <c r="B32" s="145"/>
      <c r="C32" s="145"/>
      <c r="D32" s="146"/>
      <c r="E32" s="151"/>
      <c r="F32" s="145"/>
      <c r="G32" s="145"/>
      <c r="H32" s="142"/>
      <c r="I32" s="143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51"/>
      <c r="B34" s="145"/>
      <c r="C34" s="145"/>
      <c r="D34" s="146"/>
      <c r="E34" s="151"/>
      <c r="F34" s="145"/>
      <c r="G34" s="145"/>
      <c r="H34" s="142"/>
      <c r="I34" s="143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51"/>
      <c r="B36" s="145"/>
      <c r="C36" s="145"/>
      <c r="D36" s="146"/>
      <c r="E36" s="151"/>
      <c r="F36" s="145"/>
      <c r="G36" s="145"/>
      <c r="H36" s="142"/>
      <c r="I36" s="143"/>
      <c r="J36" s="21"/>
      <c r="K36" s="21"/>
      <c r="L36" s="21"/>
    </row>
    <row r="37" spans="1:12" ht="12.75">
      <c r="A37" s="58"/>
      <c r="B37" s="58"/>
      <c r="C37" s="147"/>
      <c r="D37" s="148"/>
      <c r="E37" s="30"/>
      <c r="F37" s="147"/>
      <c r="G37" s="148"/>
      <c r="H37" s="30"/>
      <c r="I37" s="30"/>
      <c r="J37" s="21"/>
      <c r="K37" s="21"/>
      <c r="L37" s="21"/>
    </row>
    <row r="38" spans="1:12" ht="12.75">
      <c r="A38" s="151"/>
      <c r="B38" s="145"/>
      <c r="C38" s="145"/>
      <c r="D38" s="146"/>
      <c r="E38" s="151"/>
      <c r="F38" s="145"/>
      <c r="G38" s="145"/>
      <c r="H38" s="142"/>
      <c r="I38" s="143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51"/>
      <c r="B40" s="145"/>
      <c r="C40" s="145"/>
      <c r="D40" s="146"/>
      <c r="E40" s="151"/>
      <c r="F40" s="145"/>
      <c r="G40" s="145"/>
      <c r="H40" s="142"/>
      <c r="I40" s="143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25" t="s">
        <v>277</v>
      </c>
      <c r="B44" s="126"/>
      <c r="C44" s="142"/>
      <c r="D44" s="143"/>
      <c r="E44" s="31"/>
      <c r="F44" s="144"/>
      <c r="G44" s="145"/>
      <c r="H44" s="145"/>
      <c r="I44" s="146"/>
      <c r="J44" s="21"/>
      <c r="K44" s="21"/>
      <c r="L44" s="21"/>
    </row>
    <row r="45" spans="1:12" ht="12.75">
      <c r="A45" s="58"/>
      <c r="B45" s="58"/>
      <c r="C45" s="147"/>
      <c r="D45" s="148"/>
      <c r="E45" s="30"/>
      <c r="F45" s="147"/>
      <c r="G45" s="149"/>
      <c r="H45" s="66"/>
      <c r="I45" s="66"/>
      <c r="J45" s="21"/>
      <c r="K45" s="21"/>
      <c r="L45" s="21"/>
    </row>
    <row r="46" spans="1:12" ht="12.75">
      <c r="A46" s="125" t="s">
        <v>278</v>
      </c>
      <c r="B46" s="126"/>
      <c r="C46" s="144" t="s">
        <v>336</v>
      </c>
      <c r="D46" s="150"/>
      <c r="E46" s="150"/>
      <c r="F46" s="150"/>
      <c r="G46" s="150"/>
      <c r="H46" s="150"/>
      <c r="I46" s="150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25" t="s">
        <v>280</v>
      </c>
      <c r="B48" s="126"/>
      <c r="C48" s="132" t="s">
        <v>337</v>
      </c>
      <c r="D48" s="128"/>
      <c r="E48" s="129"/>
      <c r="F48" s="31"/>
      <c r="G48" s="37" t="s">
        <v>281</v>
      </c>
      <c r="H48" s="132" t="s">
        <v>338</v>
      </c>
      <c r="I48" s="129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25" t="s">
        <v>266</v>
      </c>
      <c r="B50" s="126"/>
      <c r="C50" s="127" t="s">
        <v>339</v>
      </c>
      <c r="D50" s="128"/>
      <c r="E50" s="128"/>
      <c r="F50" s="128"/>
      <c r="G50" s="128"/>
      <c r="H50" s="128"/>
      <c r="I50" s="129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30" t="s">
        <v>282</v>
      </c>
      <c r="B52" s="131"/>
      <c r="C52" s="132" t="s">
        <v>340</v>
      </c>
      <c r="D52" s="128"/>
      <c r="E52" s="128"/>
      <c r="F52" s="128"/>
      <c r="G52" s="128"/>
      <c r="H52" s="128"/>
      <c r="I52" s="133"/>
      <c r="J52" s="21"/>
      <c r="K52" s="21"/>
      <c r="L52" s="21"/>
    </row>
    <row r="53" spans="1:12" ht="12.75">
      <c r="A53" s="68"/>
      <c r="B53" s="68"/>
      <c r="C53" s="136" t="s">
        <v>283</v>
      </c>
      <c r="D53" s="136"/>
      <c r="E53" s="136"/>
      <c r="F53" s="136"/>
      <c r="G53" s="136"/>
      <c r="H53" s="136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34" t="s">
        <v>284</v>
      </c>
      <c r="C55" s="135"/>
      <c r="D55" s="135"/>
      <c r="E55" s="135"/>
      <c r="F55" s="111"/>
      <c r="G55" s="111"/>
      <c r="H55" s="112"/>
      <c r="I55" s="112"/>
      <c r="J55" s="21"/>
      <c r="K55" s="21"/>
      <c r="L55" s="21"/>
    </row>
    <row r="56" spans="1:12" ht="12.75">
      <c r="A56" s="68"/>
      <c r="B56" s="113" t="s">
        <v>323</v>
      </c>
      <c r="C56" s="114"/>
      <c r="D56" s="114"/>
      <c r="E56" s="114"/>
      <c r="F56" s="114"/>
      <c r="G56" s="114"/>
      <c r="H56" s="140" t="s">
        <v>317</v>
      </c>
      <c r="I56" s="140"/>
      <c r="J56" s="21"/>
      <c r="K56" s="21"/>
      <c r="L56" s="21"/>
    </row>
    <row r="57" spans="1:12" ht="12.75">
      <c r="A57" s="68"/>
      <c r="B57" s="113" t="s">
        <v>318</v>
      </c>
      <c r="C57" s="114"/>
      <c r="D57" s="114"/>
      <c r="E57" s="114"/>
      <c r="F57" s="114"/>
      <c r="G57" s="114"/>
      <c r="H57" s="140"/>
      <c r="I57" s="140"/>
      <c r="J57" s="21"/>
      <c r="K57" s="21"/>
      <c r="L57" s="21"/>
    </row>
    <row r="58" spans="1:12" ht="12.75">
      <c r="A58" s="68"/>
      <c r="B58" s="113" t="s">
        <v>319</v>
      </c>
      <c r="C58" s="114"/>
      <c r="D58" s="114"/>
      <c r="E58" s="114"/>
      <c r="F58" s="114"/>
      <c r="G58" s="114"/>
      <c r="H58" s="140"/>
      <c r="I58" s="140"/>
      <c r="J58" s="21"/>
      <c r="K58" s="21"/>
      <c r="L58" s="21"/>
    </row>
    <row r="59" spans="1:12" ht="12.75">
      <c r="A59" s="68"/>
      <c r="B59" s="113" t="s">
        <v>320</v>
      </c>
      <c r="C59" s="115"/>
      <c r="D59" s="115"/>
      <c r="E59" s="115"/>
      <c r="F59" s="115"/>
      <c r="G59" s="115"/>
      <c r="H59" s="140"/>
      <c r="I59" s="140"/>
      <c r="J59" s="21"/>
      <c r="K59" s="21"/>
      <c r="L59" s="21"/>
    </row>
    <row r="60" spans="1:12" ht="12.75">
      <c r="A60" s="68"/>
      <c r="B60" s="113" t="s">
        <v>321</v>
      </c>
      <c r="C60" s="115"/>
      <c r="D60" s="115"/>
      <c r="E60" s="115"/>
      <c r="F60" s="115"/>
      <c r="G60" s="115"/>
      <c r="H60" s="140"/>
      <c r="I60" s="140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37" t="s">
        <v>287</v>
      </c>
      <c r="H63" s="138"/>
      <c r="I63" s="139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23"/>
      <c r="H64" s="124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J101" sqref="J101:K10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341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89" t="s">
        <v>342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61</v>
      </c>
      <c r="B5" s="193"/>
      <c r="C5" s="193"/>
      <c r="D5" s="193"/>
      <c r="E5" s="193"/>
      <c r="F5" s="193"/>
      <c r="G5" s="193"/>
      <c r="H5" s="194"/>
      <c r="I5" s="76" t="s">
        <v>288</v>
      </c>
      <c r="J5" s="77" t="s">
        <v>115</v>
      </c>
      <c r="K5" s="78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0">
        <v>2</v>
      </c>
      <c r="J6" s="79">
        <v>3</v>
      </c>
      <c r="K6" s="79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99" t="s">
        <v>62</v>
      </c>
      <c r="B8" s="200"/>
      <c r="C8" s="200"/>
      <c r="D8" s="200"/>
      <c r="E8" s="200"/>
      <c r="F8" s="200"/>
      <c r="G8" s="200"/>
      <c r="H8" s="201"/>
      <c r="I8" s="6">
        <v>1</v>
      </c>
      <c r="J8" s="11"/>
      <c r="K8" s="11"/>
    </row>
    <row r="9" spans="1:11" ht="12.75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116">
        <f>J10+J17+J27+J36+J40</f>
        <v>3063453823</v>
      </c>
      <c r="K9" s="116">
        <f>K10+K17+K27+K36+K40</f>
        <v>3352156666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119618482</v>
      </c>
      <c r="K10" s="12">
        <f>SUM(K11:K16)</f>
        <v>126474099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109835372</v>
      </c>
      <c r="K12" s="13">
        <v>114724709</v>
      </c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9783110</v>
      </c>
      <c r="K15" s="13">
        <v>11749390</v>
      </c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/>
      <c r="K16" s="13"/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2942882364</v>
      </c>
      <c r="K17" s="12">
        <f>SUM(K18:K26)</f>
        <v>3224767709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384873717</v>
      </c>
      <c r="K18" s="13">
        <v>384953189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1177722503</v>
      </c>
      <c r="K19" s="13">
        <v>1401575843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467345313</v>
      </c>
      <c r="K20" s="13">
        <v>530682992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17603159</v>
      </c>
      <c r="K21" s="13">
        <v>23787607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36755567</v>
      </c>
      <c r="K23" s="13">
        <v>12629571</v>
      </c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622403547</v>
      </c>
      <c r="K24" s="13">
        <v>634273252</v>
      </c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236178558</v>
      </c>
      <c r="K25" s="13">
        <v>236865255</v>
      </c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/>
      <c r="K26" s="13"/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131114</v>
      </c>
      <c r="K27" s="12">
        <f>SUM(K28:K35)</f>
        <v>147833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131114</v>
      </c>
      <c r="K28" s="13">
        <v>147833</v>
      </c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/>
      <c r="K30" s="13"/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/>
      <c r="K32" s="13"/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/>
      <c r="K33" s="13"/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/>
      <c r="K34" s="13"/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72670</v>
      </c>
      <c r="K36" s="12">
        <f>SUM(K37:K39)</f>
        <v>44052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72670</v>
      </c>
      <c r="K38" s="13">
        <v>44052</v>
      </c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/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749193</v>
      </c>
      <c r="K40" s="13">
        <v>722973</v>
      </c>
    </row>
    <row r="41" spans="1:11" ht="12.75">
      <c r="A41" s="202" t="s">
        <v>248</v>
      </c>
      <c r="B41" s="203"/>
      <c r="C41" s="203"/>
      <c r="D41" s="203"/>
      <c r="E41" s="203"/>
      <c r="F41" s="203"/>
      <c r="G41" s="203"/>
      <c r="H41" s="204"/>
      <c r="I41" s="4">
        <v>34</v>
      </c>
      <c r="J41" s="116">
        <f>J42+J50+J57+J65</f>
        <v>983961513</v>
      </c>
      <c r="K41" s="116">
        <f>K42+K50+K57+K65</f>
        <v>753068587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17300819</v>
      </c>
      <c r="K42" s="12">
        <f>SUM(K43:K49)</f>
        <v>17808158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17300819</v>
      </c>
      <c r="K43" s="13">
        <v>17808158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/>
      <c r="K44" s="13"/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/>
      <c r="K45" s="13"/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/>
      <c r="K46" s="13"/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/>
      <c r="K47" s="13"/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/>
      <c r="K48" s="13"/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94574996</v>
      </c>
      <c r="K50" s="12">
        <f>SUM(K51:K56)</f>
        <v>63392399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68864</v>
      </c>
      <c r="K51" s="13">
        <v>9072</v>
      </c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91945606</v>
      </c>
      <c r="K52" s="13">
        <v>61064701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48861</v>
      </c>
      <c r="K54" s="13">
        <v>14595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19205</v>
      </c>
      <c r="K55" s="13">
        <v>7411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2492460</v>
      </c>
      <c r="K56" s="13">
        <v>2296620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48787969</v>
      </c>
      <c r="K57" s="12">
        <f>SUM(K58:K64)</f>
        <v>100338114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>
        <v>929860</v>
      </c>
      <c r="K59" s="13">
        <v>338114</v>
      </c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47858109</v>
      </c>
      <c r="K63" s="13">
        <v>100000000</v>
      </c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823297729</v>
      </c>
      <c r="K65" s="13">
        <v>571529916</v>
      </c>
    </row>
    <row r="66" spans="1:11" ht="12.75">
      <c r="A66" s="202" t="s">
        <v>58</v>
      </c>
      <c r="B66" s="203"/>
      <c r="C66" s="203"/>
      <c r="D66" s="203"/>
      <c r="E66" s="203"/>
      <c r="F66" s="203"/>
      <c r="G66" s="203"/>
      <c r="H66" s="204"/>
      <c r="I66" s="4">
        <v>59</v>
      </c>
      <c r="J66" s="117">
        <v>2713095</v>
      </c>
      <c r="K66" s="117">
        <v>1938962</v>
      </c>
    </row>
    <row r="67" spans="1:11" ht="12.75">
      <c r="A67" s="202" t="s">
        <v>249</v>
      </c>
      <c r="B67" s="203"/>
      <c r="C67" s="203"/>
      <c r="D67" s="203"/>
      <c r="E67" s="203"/>
      <c r="F67" s="203"/>
      <c r="G67" s="203"/>
      <c r="H67" s="204"/>
      <c r="I67" s="4">
        <v>60</v>
      </c>
      <c r="J67" s="116">
        <f>J8+J9+J41+J66</f>
        <v>4050128431</v>
      </c>
      <c r="K67" s="116">
        <f>K8+K9+K41+K66</f>
        <v>4107164215</v>
      </c>
    </row>
    <row r="68" spans="1:11" ht="12.75">
      <c r="A68" s="208" t="s">
        <v>93</v>
      </c>
      <c r="B68" s="209"/>
      <c r="C68" s="209"/>
      <c r="D68" s="209"/>
      <c r="E68" s="209"/>
      <c r="F68" s="209"/>
      <c r="G68" s="209"/>
      <c r="H68" s="210"/>
      <c r="I68" s="5">
        <v>61</v>
      </c>
      <c r="J68" s="118">
        <v>3357256992</v>
      </c>
      <c r="K68" s="118">
        <v>3441782209</v>
      </c>
    </row>
    <row r="69" spans="1:11" ht="12.75">
      <c r="A69" s="211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9" t="s">
        <v>199</v>
      </c>
      <c r="B70" s="200"/>
      <c r="C70" s="200"/>
      <c r="D70" s="200"/>
      <c r="E70" s="200"/>
      <c r="F70" s="200"/>
      <c r="G70" s="200"/>
      <c r="H70" s="201"/>
      <c r="I70" s="6">
        <v>62</v>
      </c>
      <c r="J70" s="119">
        <f>J71+J72+J73+J79+J80+J83+J86</f>
        <v>3749802514</v>
      </c>
      <c r="K70" s="119">
        <f>K71+K72+K73+K79+K80+K83+K86</f>
        <v>3874278567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2851672140</v>
      </c>
      <c r="K71" s="13">
        <v>2952437940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53585</v>
      </c>
      <c r="K72" s="13">
        <v>53585</v>
      </c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290111652</v>
      </c>
      <c r="K73" s="12">
        <f>K74+K75-K76+K77+K78</f>
        <v>304636263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52954980</v>
      </c>
      <c r="K74" s="13">
        <v>67479591</v>
      </c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/>
      <c r="K75" s="13"/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/>
      <c r="K76" s="13"/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237156672</v>
      </c>
      <c r="K78" s="13">
        <v>237156672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/>
      <c r="K79" s="13"/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317472927</v>
      </c>
      <c r="K80" s="12">
        <f>K81-K82</f>
        <v>326411157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>
        <v>317472927</v>
      </c>
      <c r="K81" s="13">
        <v>326411157</v>
      </c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/>
      <c r="K82" s="13"/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290492210</v>
      </c>
      <c r="K83" s="12">
        <f>K84-K85</f>
        <v>290739622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290492210</v>
      </c>
      <c r="K84" s="13">
        <v>290739622</v>
      </c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/>
      <c r="K85" s="13"/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202" t="s">
        <v>19</v>
      </c>
      <c r="B87" s="203"/>
      <c r="C87" s="203"/>
      <c r="D87" s="203"/>
      <c r="E87" s="203"/>
      <c r="F87" s="203"/>
      <c r="G87" s="203"/>
      <c r="H87" s="204"/>
      <c r="I87" s="4">
        <v>79</v>
      </c>
      <c r="J87" s="116">
        <f>SUM(J88:J90)</f>
        <v>31181141</v>
      </c>
      <c r="K87" s="116">
        <f>SUM(K88:K90)</f>
        <v>27806754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10557427</v>
      </c>
      <c r="K88" s="13">
        <v>8897360</v>
      </c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20623714</v>
      </c>
      <c r="K90" s="13">
        <v>18909394</v>
      </c>
    </row>
    <row r="91" spans="1:11" ht="12.75">
      <c r="A91" s="202" t="s">
        <v>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116">
        <f>SUM(J92:J100)</f>
        <v>144523161</v>
      </c>
      <c r="K91" s="116">
        <f>SUM(K92:K100)</f>
        <v>80098150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/>
      <c r="K93" s="13"/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/>
      <c r="K94" s="13"/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144523161</v>
      </c>
      <c r="K99" s="13">
        <v>80098150</v>
      </c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/>
      <c r="K100" s="13"/>
    </row>
    <row r="101" spans="1:11" ht="12.75">
      <c r="A101" s="202" t="s">
        <v>21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116">
        <f>SUM(J102:J113)</f>
        <v>109513994</v>
      </c>
      <c r="K101" s="116">
        <f>SUM(K102:K113)</f>
        <v>120847183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1030013</v>
      </c>
      <c r="K102" s="13">
        <v>513815</v>
      </c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/>
      <c r="K103" s="13"/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/>
      <c r="K104" s="13"/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/>
      <c r="K105" s="13">
        <v>500</v>
      </c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93683015</v>
      </c>
      <c r="K106" s="13">
        <v>100102542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4930626</v>
      </c>
      <c r="K109" s="13">
        <v>3852499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7702692</v>
      </c>
      <c r="K110" s="13">
        <v>15550690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25465</v>
      </c>
      <c r="K111" s="13">
        <v>20095</v>
      </c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2142183</v>
      </c>
      <c r="K113" s="13">
        <v>807042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17">
        <v>15107621</v>
      </c>
      <c r="K114" s="117">
        <v>4133561</v>
      </c>
    </row>
    <row r="115" spans="1:11" ht="12.75">
      <c r="A115" s="202" t="s">
        <v>25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116">
        <f>J70+J87+J91+J101+J114</f>
        <v>4050128431</v>
      </c>
      <c r="K115" s="116">
        <f>K70+K87+K91+K101+K114</f>
        <v>4107164215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18">
        <v>3357256992</v>
      </c>
      <c r="K116" s="118">
        <v>3441782209</v>
      </c>
    </row>
    <row r="117" spans="1:11" ht="12.75">
      <c r="A117" s="211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99" t="s">
        <v>193</v>
      </c>
      <c r="B118" s="200"/>
      <c r="C118" s="200"/>
      <c r="D118" s="200"/>
      <c r="E118" s="200"/>
      <c r="F118" s="200"/>
      <c r="G118" s="200"/>
      <c r="H118" s="200"/>
      <c r="I118" s="222"/>
      <c r="J118" s="222"/>
      <c r="K118" s="223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/>
      <c r="K119" s="13"/>
    </row>
    <row r="120" spans="1:11" ht="12.75">
      <c r="A120" s="224" t="s">
        <v>9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71" sqref="J71"/>
    </sheetView>
  </sheetViews>
  <sheetFormatPr defaultColWidth="9.140625" defaultRowHeight="12.75"/>
  <cols>
    <col min="10" max="10" width="11.421875" style="0" customWidth="1"/>
    <col min="11" max="11" width="12.00390625" style="0" customWidth="1"/>
  </cols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343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7" t="s">
        <v>344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4" thickBot="1">
      <c r="A5" s="230" t="s">
        <v>61</v>
      </c>
      <c r="B5" s="230"/>
      <c r="C5" s="230"/>
      <c r="D5" s="230"/>
      <c r="E5" s="230"/>
      <c r="F5" s="230"/>
      <c r="G5" s="230"/>
      <c r="H5" s="230"/>
      <c r="I5" s="76" t="s">
        <v>290</v>
      </c>
      <c r="J5" s="78" t="s">
        <v>156</v>
      </c>
      <c r="K5" s="78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0">
        <v>2</v>
      </c>
      <c r="J6" s="79">
        <v>3</v>
      </c>
      <c r="K6" s="79">
        <v>4</v>
      </c>
    </row>
    <row r="7" spans="1:11" ht="12.75">
      <c r="A7" s="199" t="s">
        <v>26</v>
      </c>
      <c r="B7" s="200"/>
      <c r="C7" s="200"/>
      <c r="D7" s="200"/>
      <c r="E7" s="200"/>
      <c r="F7" s="200"/>
      <c r="G7" s="200"/>
      <c r="H7" s="201"/>
      <c r="I7" s="6">
        <v>111</v>
      </c>
      <c r="J7" s="119">
        <f>SUM(J8:J9)</f>
        <v>735035245</v>
      </c>
      <c r="K7" s="119">
        <f>SUM(K8:K9)</f>
        <v>755330920</v>
      </c>
    </row>
    <row r="8" spans="1:11" ht="12.75">
      <c r="A8" s="202" t="s">
        <v>158</v>
      </c>
      <c r="B8" s="203"/>
      <c r="C8" s="203"/>
      <c r="D8" s="203"/>
      <c r="E8" s="203"/>
      <c r="F8" s="203"/>
      <c r="G8" s="203"/>
      <c r="H8" s="204"/>
      <c r="I8" s="4">
        <v>112</v>
      </c>
      <c r="J8" s="117">
        <v>709499559</v>
      </c>
      <c r="K8" s="117">
        <v>701176443</v>
      </c>
    </row>
    <row r="9" spans="1:11" ht="12.75">
      <c r="A9" s="202" t="s">
        <v>106</v>
      </c>
      <c r="B9" s="203"/>
      <c r="C9" s="203"/>
      <c r="D9" s="203"/>
      <c r="E9" s="203"/>
      <c r="F9" s="203"/>
      <c r="G9" s="203"/>
      <c r="H9" s="204"/>
      <c r="I9" s="4">
        <v>113</v>
      </c>
      <c r="J9" s="117">
        <v>25535686</v>
      </c>
      <c r="K9" s="117">
        <v>54154477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12">
        <f>J11+J12+J16+J20+J21+J22+J25+J26</f>
        <v>401330044</v>
      </c>
      <c r="K10" s="12">
        <f>K11+K12+K16+K20+K21+K22+K25+K26</f>
        <v>391339813</v>
      </c>
    </row>
    <row r="11" spans="1:11" ht="12.75">
      <c r="A11" s="202" t="s">
        <v>107</v>
      </c>
      <c r="B11" s="203"/>
      <c r="C11" s="203"/>
      <c r="D11" s="203"/>
      <c r="E11" s="203"/>
      <c r="F11" s="203"/>
      <c r="G11" s="203"/>
      <c r="H11" s="204"/>
      <c r="I11" s="4">
        <v>115</v>
      </c>
      <c r="J11" s="13"/>
      <c r="K11" s="13"/>
    </row>
    <row r="12" spans="1:11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4">
        <v>116</v>
      </c>
      <c r="J12" s="116">
        <f>SUM(J13:J15)</f>
        <v>95212896</v>
      </c>
      <c r="K12" s="116">
        <f>SUM(K13:K15)</f>
        <v>107176003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29561537</v>
      </c>
      <c r="K13" s="13">
        <v>33460923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/>
      <c r="K14" s="13"/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65651359</v>
      </c>
      <c r="K15" s="13">
        <v>73715080</v>
      </c>
    </row>
    <row r="16" spans="1:11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4">
        <v>120</v>
      </c>
      <c r="J16" s="116">
        <f>SUM(J17:J19)</f>
        <v>75912119</v>
      </c>
      <c r="K16" s="116">
        <f>SUM(K17:K19)</f>
        <v>76505225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42250941</v>
      </c>
      <c r="K17" s="13">
        <v>43954665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22357235</v>
      </c>
      <c r="K18" s="13">
        <v>21210891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11303943</v>
      </c>
      <c r="K19" s="13">
        <v>11339669</v>
      </c>
    </row>
    <row r="20" spans="1:11" ht="12.75">
      <c r="A20" s="202" t="s">
        <v>108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17">
        <v>199751130</v>
      </c>
      <c r="K20" s="117">
        <v>169081932</v>
      </c>
    </row>
    <row r="21" spans="1:11" ht="12.75">
      <c r="A21" s="202" t="s">
        <v>109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17">
        <v>24166864</v>
      </c>
      <c r="K21" s="117">
        <v>25851032</v>
      </c>
    </row>
    <row r="22" spans="1:11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4">
        <v>126</v>
      </c>
      <c r="J22" s="116">
        <f>SUM(J23:J24)</f>
        <v>1848247</v>
      </c>
      <c r="K22" s="116">
        <f>SUM(K23:K24)</f>
        <v>6620645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/>
      <c r="K23" s="13"/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1848247</v>
      </c>
      <c r="K24" s="13">
        <v>6620645</v>
      </c>
    </row>
    <row r="25" spans="1:11" ht="12.75">
      <c r="A25" s="202" t="s">
        <v>110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17">
        <v>2631247</v>
      </c>
      <c r="K25" s="117">
        <v>2997388</v>
      </c>
    </row>
    <row r="26" spans="1:11" ht="12.75">
      <c r="A26" s="202" t="s">
        <v>52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17">
        <v>1807541</v>
      </c>
      <c r="K26" s="117">
        <v>3107588</v>
      </c>
    </row>
    <row r="27" spans="1:11" ht="12.75">
      <c r="A27" s="202" t="s">
        <v>221</v>
      </c>
      <c r="B27" s="203"/>
      <c r="C27" s="203"/>
      <c r="D27" s="203"/>
      <c r="E27" s="203"/>
      <c r="F27" s="203"/>
      <c r="G27" s="203"/>
      <c r="H27" s="204"/>
      <c r="I27" s="4">
        <v>131</v>
      </c>
      <c r="J27" s="116">
        <f>SUM(J28:J32)</f>
        <v>17698336</v>
      </c>
      <c r="K27" s="116">
        <f>SUM(K28:K32)</f>
        <v>25448906</v>
      </c>
    </row>
    <row r="28" spans="1:11" ht="12.75">
      <c r="A28" s="202" t="s">
        <v>235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3">
        <v>49601</v>
      </c>
      <c r="K28" s="13">
        <v>26082</v>
      </c>
    </row>
    <row r="29" spans="1:11" ht="12.75">
      <c r="A29" s="202" t="s">
        <v>161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3">
        <v>16796065</v>
      </c>
      <c r="K29" s="13">
        <v>24514165</v>
      </c>
    </row>
    <row r="30" spans="1:11" ht="12.75">
      <c r="A30" s="202" t="s">
        <v>145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3"/>
      <c r="K30" s="13"/>
    </row>
    <row r="31" spans="1:11" ht="12.75">
      <c r="A31" s="202" t="s">
        <v>231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3"/>
      <c r="K31" s="13"/>
    </row>
    <row r="32" spans="1:11" ht="12.75">
      <c r="A32" s="202" t="s">
        <v>146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3">
        <v>852670</v>
      </c>
      <c r="K32" s="13">
        <v>908659</v>
      </c>
    </row>
    <row r="33" spans="1:11" ht="12.75">
      <c r="A33" s="202" t="s">
        <v>222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116">
        <f>SUM(J34:J37)</f>
        <v>13186002</v>
      </c>
      <c r="K33" s="116">
        <f>SUM(K34:K37)</f>
        <v>34770449</v>
      </c>
    </row>
    <row r="34" spans="1:11" ht="12.75">
      <c r="A34" s="202" t="s">
        <v>68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3">
        <v>79</v>
      </c>
      <c r="K34" s="13">
        <v>45</v>
      </c>
    </row>
    <row r="35" spans="1:11" ht="12.75">
      <c r="A35" s="202" t="s">
        <v>67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3">
        <v>13155888</v>
      </c>
      <c r="K35" s="13">
        <v>34770404</v>
      </c>
    </row>
    <row r="36" spans="1:11" ht="12.75">
      <c r="A36" s="202" t="s">
        <v>232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3"/>
      <c r="K36" s="13"/>
    </row>
    <row r="37" spans="1:11" ht="12.75">
      <c r="A37" s="202" t="s">
        <v>69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3">
        <v>30035</v>
      </c>
      <c r="K37" s="13"/>
    </row>
    <row r="38" spans="1:11" ht="12.75">
      <c r="A38" s="202" t="s">
        <v>203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3"/>
      <c r="K38" s="13"/>
    </row>
    <row r="39" spans="1:11" ht="12.75">
      <c r="A39" s="202" t="s">
        <v>204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3"/>
      <c r="K39" s="13"/>
    </row>
    <row r="40" spans="1:11" ht="12.75">
      <c r="A40" s="202" t="s">
        <v>233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3"/>
      <c r="K40" s="13"/>
    </row>
    <row r="41" spans="1:11" ht="12.75">
      <c r="A41" s="202" t="s">
        <v>234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3"/>
      <c r="K41" s="13"/>
    </row>
    <row r="42" spans="1:11" ht="12.75">
      <c r="A42" s="202" t="s">
        <v>223</v>
      </c>
      <c r="B42" s="203"/>
      <c r="C42" s="203"/>
      <c r="D42" s="203"/>
      <c r="E42" s="203"/>
      <c r="F42" s="203"/>
      <c r="G42" s="203"/>
      <c r="H42" s="204"/>
      <c r="I42" s="4">
        <v>146</v>
      </c>
      <c r="J42" s="116">
        <f>J7+J27+J38+J40</f>
        <v>752733581</v>
      </c>
      <c r="K42" s="116">
        <f>K7+K27+K38+K40</f>
        <v>780779826</v>
      </c>
    </row>
    <row r="43" spans="1:11" ht="12.75">
      <c r="A43" s="202" t="s">
        <v>224</v>
      </c>
      <c r="B43" s="203"/>
      <c r="C43" s="203"/>
      <c r="D43" s="203"/>
      <c r="E43" s="203"/>
      <c r="F43" s="203"/>
      <c r="G43" s="203"/>
      <c r="H43" s="204"/>
      <c r="I43" s="4">
        <v>147</v>
      </c>
      <c r="J43" s="116">
        <f>J10+J33+J39+J41</f>
        <v>414516046</v>
      </c>
      <c r="K43" s="116">
        <f>K10+K33+K39+K41</f>
        <v>426110262</v>
      </c>
    </row>
    <row r="44" spans="1:11" ht="12.75">
      <c r="A44" s="202" t="s">
        <v>244</v>
      </c>
      <c r="B44" s="203"/>
      <c r="C44" s="203"/>
      <c r="D44" s="203"/>
      <c r="E44" s="203"/>
      <c r="F44" s="203"/>
      <c r="G44" s="203"/>
      <c r="H44" s="204"/>
      <c r="I44" s="4">
        <v>148</v>
      </c>
      <c r="J44" s="116">
        <f>J42-J43</f>
        <v>338217535</v>
      </c>
      <c r="K44" s="116">
        <f>K42-K43</f>
        <v>354669564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338217535</v>
      </c>
      <c r="K45" s="12">
        <f>IF(K42&gt;K43,K42-K43,0)</f>
        <v>354669564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2" t="s">
        <v>225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3">
        <v>47725325</v>
      </c>
      <c r="K47" s="13">
        <v>63929942</v>
      </c>
    </row>
    <row r="48" spans="1:11" ht="12.75">
      <c r="A48" s="202" t="s">
        <v>245</v>
      </c>
      <c r="B48" s="203"/>
      <c r="C48" s="203"/>
      <c r="D48" s="203"/>
      <c r="E48" s="203"/>
      <c r="F48" s="203"/>
      <c r="G48" s="203"/>
      <c r="H48" s="204"/>
      <c r="I48" s="4">
        <v>152</v>
      </c>
      <c r="J48" s="116">
        <f>J44-J47</f>
        <v>290492210</v>
      </c>
      <c r="K48" s="116">
        <f>K44-K47</f>
        <v>290739622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290492210</v>
      </c>
      <c r="K49" s="12">
        <f>IF(K48&gt;0,K48,0)</f>
        <v>290739622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1" t="s">
        <v>120</v>
      </c>
      <c r="B51" s="219"/>
      <c r="C51" s="219"/>
      <c r="D51" s="219"/>
      <c r="E51" s="219"/>
      <c r="F51" s="219"/>
      <c r="G51" s="219"/>
      <c r="H51" s="219"/>
      <c r="I51" s="234"/>
      <c r="J51" s="234"/>
      <c r="K51" s="235"/>
    </row>
    <row r="52" spans="1:11" ht="12.75">
      <c r="A52" s="199" t="s">
        <v>194</v>
      </c>
      <c r="B52" s="200"/>
      <c r="C52" s="200"/>
      <c r="D52" s="200"/>
      <c r="E52" s="200"/>
      <c r="F52" s="200"/>
      <c r="G52" s="200"/>
      <c r="H52" s="200"/>
      <c r="I52" s="222"/>
      <c r="J52" s="222"/>
      <c r="K52" s="223"/>
    </row>
    <row r="53" spans="1:11" ht="12.75">
      <c r="A53" s="236" t="s">
        <v>242</v>
      </c>
      <c r="B53" s="237"/>
      <c r="C53" s="237"/>
      <c r="D53" s="237"/>
      <c r="E53" s="237"/>
      <c r="F53" s="237"/>
      <c r="G53" s="237"/>
      <c r="H53" s="238"/>
      <c r="I53" s="4">
        <v>155</v>
      </c>
      <c r="J53" s="13"/>
      <c r="K53" s="13"/>
    </row>
    <row r="54" spans="1:11" ht="12.75">
      <c r="A54" s="236" t="s">
        <v>243</v>
      </c>
      <c r="B54" s="237"/>
      <c r="C54" s="237"/>
      <c r="D54" s="237"/>
      <c r="E54" s="237"/>
      <c r="F54" s="237"/>
      <c r="G54" s="237"/>
      <c r="H54" s="238"/>
      <c r="I54" s="4">
        <v>156</v>
      </c>
      <c r="J54" s="14"/>
      <c r="K54" s="14"/>
    </row>
    <row r="55" spans="1:11" ht="12.75">
      <c r="A55" s="211" t="s">
        <v>197</v>
      </c>
      <c r="B55" s="219"/>
      <c r="C55" s="219"/>
      <c r="D55" s="219"/>
      <c r="E55" s="219"/>
      <c r="F55" s="219"/>
      <c r="G55" s="219"/>
      <c r="H55" s="219"/>
      <c r="I55" s="234"/>
      <c r="J55" s="234"/>
      <c r="K55" s="235"/>
    </row>
    <row r="56" spans="1:11" ht="12.75">
      <c r="A56" s="199" t="s">
        <v>212</v>
      </c>
      <c r="B56" s="200"/>
      <c r="C56" s="200"/>
      <c r="D56" s="200"/>
      <c r="E56" s="200"/>
      <c r="F56" s="200"/>
      <c r="G56" s="200"/>
      <c r="H56" s="201"/>
      <c r="I56" s="20">
        <v>157</v>
      </c>
      <c r="J56" s="120">
        <v>290492210</v>
      </c>
      <c r="K56" s="120">
        <v>290739622</v>
      </c>
    </row>
    <row r="57" spans="1:11" ht="12.75">
      <c r="A57" s="202" t="s">
        <v>229</v>
      </c>
      <c r="B57" s="203"/>
      <c r="C57" s="203"/>
      <c r="D57" s="203"/>
      <c r="E57" s="203"/>
      <c r="F57" s="203"/>
      <c r="G57" s="203"/>
      <c r="H57" s="204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2" t="s">
        <v>236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3"/>
      <c r="K58" s="13"/>
    </row>
    <row r="59" spans="1:11" ht="12.75">
      <c r="A59" s="202" t="s">
        <v>237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3"/>
      <c r="K59" s="13"/>
    </row>
    <row r="60" spans="1:11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3"/>
      <c r="K60" s="13"/>
    </row>
    <row r="61" spans="1:11" ht="12.75">
      <c r="A61" s="202" t="s">
        <v>238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3"/>
      <c r="K61" s="13"/>
    </row>
    <row r="62" spans="1:11" ht="12.75">
      <c r="A62" s="202" t="s">
        <v>239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3"/>
      <c r="K62" s="13"/>
    </row>
    <row r="63" spans="1:11" ht="12.75">
      <c r="A63" s="202" t="s">
        <v>240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3"/>
      <c r="K63" s="13"/>
    </row>
    <row r="64" spans="1:11" ht="12.75">
      <c r="A64" s="202" t="s">
        <v>241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3"/>
      <c r="K64" s="13"/>
    </row>
    <row r="65" spans="1:11" ht="12.75">
      <c r="A65" s="202" t="s">
        <v>230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3"/>
      <c r="K65" s="13"/>
    </row>
    <row r="66" spans="1:11" ht="12.75">
      <c r="A66" s="202" t="s">
        <v>201</v>
      </c>
      <c r="B66" s="203"/>
      <c r="C66" s="203"/>
      <c r="D66" s="203"/>
      <c r="E66" s="203"/>
      <c r="F66" s="203"/>
      <c r="G66" s="203"/>
      <c r="H66" s="204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2" t="s">
        <v>202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21">
        <f>J56+J66</f>
        <v>290492210</v>
      </c>
      <c r="K67" s="121">
        <f>K56+K66</f>
        <v>290739622</v>
      </c>
    </row>
    <row r="68" spans="1:11" ht="12.75">
      <c r="A68" s="211" t="s">
        <v>196</v>
      </c>
      <c r="B68" s="219"/>
      <c r="C68" s="219"/>
      <c r="D68" s="219"/>
      <c r="E68" s="219"/>
      <c r="F68" s="219"/>
      <c r="G68" s="219"/>
      <c r="H68" s="219"/>
      <c r="I68" s="234"/>
      <c r="J68" s="234"/>
      <c r="K68" s="235"/>
    </row>
    <row r="69" spans="1:11" ht="12.75">
      <c r="A69" s="199" t="s">
        <v>195</v>
      </c>
      <c r="B69" s="200"/>
      <c r="C69" s="200"/>
      <c r="D69" s="200"/>
      <c r="E69" s="200"/>
      <c r="F69" s="200"/>
      <c r="G69" s="200"/>
      <c r="H69" s="200"/>
      <c r="I69" s="222"/>
      <c r="J69" s="222"/>
      <c r="K69" s="223"/>
    </row>
    <row r="70" spans="1:11" ht="12.75">
      <c r="A70" s="236" t="s">
        <v>242</v>
      </c>
      <c r="B70" s="237"/>
      <c r="C70" s="237"/>
      <c r="D70" s="237"/>
      <c r="E70" s="237"/>
      <c r="F70" s="237"/>
      <c r="G70" s="237"/>
      <c r="H70" s="238"/>
      <c r="I70" s="4">
        <v>169</v>
      </c>
      <c r="J70" s="13"/>
      <c r="K70" s="13"/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46" sqref="A46:H4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1"/>
    </row>
    <row r="2" spans="1:11" ht="12.75">
      <c r="A2" s="246" t="s">
        <v>345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8" t="s">
        <v>346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6" t="s">
        <v>290</v>
      </c>
      <c r="J5" s="87" t="s">
        <v>156</v>
      </c>
      <c r="K5" s="87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8">
        <v>2</v>
      </c>
      <c r="J6" s="89" t="s">
        <v>294</v>
      </c>
      <c r="K6" s="89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338217535</v>
      </c>
      <c r="K8" s="13">
        <v>354669564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199751130</v>
      </c>
      <c r="K9" s="13">
        <v>169081932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23579495</v>
      </c>
      <c r="K10" s="13">
        <v>359129</v>
      </c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>
        <v>33331810</v>
      </c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14655041</v>
      </c>
      <c r="K13" s="13"/>
    </row>
    <row r="14" spans="1:11" ht="12.75">
      <c r="A14" s="202" t="s">
        <v>163</v>
      </c>
      <c r="B14" s="203"/>
      <c r="C14" s="203"/>
      <c r="D14" s="203"/>
      <c r="E14" s="203"/>
      <c r="F14" s="203"/>
      <c r="G14" s="203"/>
      <c r="H14" s="203"/>
      <c r="I14" s="4">
        <v>7</v>
      </c>
      <c r="J14" s="122">
        <f>SUM(J8:J13)</f>
        <v>576203201</v>
      </c>
      <c r="K14" s="116">
        <f>SUM(K8:K13)</f>
        <v>557442435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35836059</v>
      </c>
      <c r="K16" s="13"/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>
        <v>1809665</v>
      </c>
      <c r="K17" s="13">
        <v>507339</v>
      </c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76697516</v>
      </c>
      <c r="K18" s="13">
        <v>138388050</v>
      </c>
    </row>
    <row r="19" spans="1:11" ht="12.75">
      <c r="A19" s="202" t="s">
        <v>164</v>
      </c>
      <c r="B19" s="203"/>
      <c r="C19" s="203"/>
      <c r="D19" s="203"/>
      <c r="E19" s="203"/>
      <c r="F19" s="203"/>
      <c r="G19" s="203"/>
      <c r="H19" s="203"/>
      <c r="I19" s="4">
        <v>12</v>
      </c>
      <c r="J19" s="122">
        <f>SUM(J15:J18)</f>
        <v>114343240</v>
      </c>
      <c r="K19" s="116">
        <f>SUM(K15:K18)</f>
        <v>138895389</v>
      </c>
    </row>
    <row r="20" spans="1:11" ht="12.75">
      <c r="A20" s="202" t="s">
        <v>36</v>
      </c>
      <c r="B20" s="203"/>
      <c r="C20" s="203"/>
      <c r="D20" s="203"/>
      <c r="E20" s="203"/>
      <c r="F20" s="203"/>
      <c r="G20" s="203"/>
      <c r="H20" s="203"/>
      <c r="I20" s="4">
        <v>13</v>
      </c>
      <c r="J20" s="122">
        <f>IF(J14&gt;J19,J14-J19,0)</f>
        <v>461859961</v>
      </c>
      <c r="K20" s="116">
        <f>IF(K14&gt;K19,K14-K19,0)</f>
        <v>418547046</v>
      </c>
    </row>
    <row r="21" spans="1:11" ht="12.75">
      <c r="A21" s="202" t="s">
        <v>37</v>
      </c>
      <c r="B21" s="203"/>
      <c r="C21" s="203"/>
      <c r="D21" s="203"/>
      <c r="E21" s="203"/>
      <c r="F21" s="203"/>
      <c r="G21" s="203"/>
      <c r="H21" s="203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2920</v>
      </c>
      <c r="K23" s="13">
        <v>360</v>
      </c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7777506</v>
      </c>
      <c r="K25" s="13">
        <v>5398835</v>
      </c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>
        <v>165073549</v>
      </c>
      <c r="K27" s="13"/>
    </row>
    <row r="28" spans="1:11" ht="12.75">
      <c r="A28" s="202" t="s">
        <v>174</v>
      </c>
      <c r="B28" s="203"/>
      <c r="C28" s="203"/>
      <c r="D28" s="203"/>
      <c r="E28" s="203"/>
      <c r="F28" s="203"/>
      <c r="G28" s="203"/>
      <c r="H28" s="203"/>
      <c r="I28" s="4">
        <v>20</v>
      </c>
      <c r="J28" s="122">
        <f>SUM(J23:J27)</f>
        <v>172853975</v>
      </c>
      <c r="K28" s="116">
        <f>SUM(K23:K27)</f>
        <v>5399195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364427270</v>
      </c>
      <c r="K29" s="13">
        <v>457900339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>
        <v>51550145</v>
      </c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122">
        <f>SUM(J29:J31)</f>
        <v>364427270</v>
      </c>
      <c r="K32" s="116">
        <f>SUM(K29:K31)</f>
        <v>509450484</v>
      </c>
    </row>
    <row r="33" spans="1:11" ht="12.75">
      <c r="A33" s="202" t="s">
        <v>38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2" t="s">
        <v>39</v>
      </c>
      <c r="B34" s="203"/>
      <c r="C34" s="203"/>
      <c r="D34" s="203"/>
      <c r="E34" s="203"/>
      <c r="F34" s="203"/>
      <c r="G34" s="203"/>
      <c r="H34" s="203"/>
      <c r="I34" s="4">
        <v>26</v>
      </c>
      <c r="J34" s="122">
        <f>IF(J32&gt;J28,J32-J28,0)</f>
        <v>191573295</v>
      </c>
      <c r="K34" s="116">
        <f>IF(K32&gt;K28,K32-K28,0)</f>
        <v>504051289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202" t="s">
        <v>70</v>
      </c>
      <c r="B39" s="203"/>
      <c r="C39" s="203"/>
      <c r="D39" s="203"/>
      <c r="E39" s="203"/>
      <c r="F39" s="203"/>
      <c r="G39" s="203"/>
      <c r="H39" s="203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/>
      <c r="K40" s="13"/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>
        <v>133162005</v>
      </c>
      <c r="K41" s="13">
        <v>166263570</v>
      </c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202" t="s">
        <v>71</v>
      </c>
      <c r="B45" s="203"/>
      <c r="C45" s="203"/>
      <c r="D45" s="203"/>
      <c r="E45" s="203"/>
      <c r="F45" s="203"/>
      <c r="G45" s="203"/>
      <c r="H45" s="203"/>
      <c r="I45" s="4">
        <v>36</v>
      </c>
      <c r="J45" s="122">
        <f>SUM(J40:J44)</f>
        <v>133162005</v>
      </c>
      <c r="K45" s="116">
        <f>SUM(K40:K44)</f>
        <v>166263570</v>
      </c>
    </row>
    <row r="46" spans="1:11" ht="12.75">
      <c r="A46" s="202" t="s">
        <v>17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2" t="s">
        <v>18</v>
      </c>
      <c r="B47" s="203"/>
      <c r="C47" s="203"/>
      <c r="D47" s="203"/>
      <c r="E47" s="203"/>
      <c r="F47" s="203"/>
      <c r="G47" s="203"/>
      <c r="H47" s="203"/>
      <c r="I47" s="4">
        <v>38</v>
      </c>
      <c r="J47" s="122">
        <f>IF(J45&gt;J39,J45-J39,0)</f>
        <v>133162005</v>
      </c>
      <c r="K47" s="116">
        <f>IF(K45&gt;K39,K45-K39,0)</f>
        <v>166263570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137124661</v>
      </c>
      <c r="K48" s="12">
        <f>IF(K20-K21+K33-K34+K46-K47&gt;0,K20-K21+K33-K34+K46-K47,0)</f>
        <v>0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251767813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686173068</v>
      </c>
      <c r="K50" s="13">
        <v>823297729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137124661</v>
      </c>
      <c r="K51" s="13"/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>
        <v>251767813</v>
      </c>
    </row>
    <row r="53" spans="1:11" ht="12.75">
      <c r="A53" s="224" t="s">
        <v>184</v>
      </c>
      <c r="B53" s="225"/>
      <c r="C53" s="225"/>
      <c r="D53" s="225"/>
      <c r="E53" s="225"/>
      <c r="F53" s="225"/>
      <c r="G53" s="225"/>
      <c r="H53" s="225"/>
      <c r="I53" s="7">
        <v>44</v>
      </c>
      <c r="J53" s="10">
        <f>J50+J51-J52</f>
        <v>823297729</v>
      </c>
      <c r="K53" s="18">
        <f>K50+K51-K52</f>
        <v>571529916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6" t="s">
        <v>290</v>
      </c>
      <c r="J5" s="87" t="s">
        <v>156</v>
      </c>
      <c r="K5" s="87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8">
        <v>2</v>
      </c>
      <c r="J6" s="89" t="s">
        <v>294</v>
      </c>
      <c r="K6" s="89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202" t="s">
        <v>206</v>
      </c>
      <c r="B13" s="203"/>
      <c r="C13" s="203"/>
      <c r="D13" s="203"/>
      <c r="E13" s="203"/>
      <c r="F13" s="203"/>
      <c r="G13" s="203"/>
      <c r="H13" s="20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202" t="s">
        <v>47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2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8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202" t="s">
        <v>119</v>
      </c>
      <c r="B29" s="203"/>
      <c r="C29" s="203"/>
      <c r="D29" s="203"/>
      <c r="E29" s="203"/>
      <c r="F29" s="203"/>
      <c r="G29" s="203"/>
      <c r="H29" s="20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202" t="s">
        <v>50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2" t="s">
        <v>113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2" t="s">
        <v>114</v>
      </c>
      <c r="B35" s="203"/>
      <c r="C35" s="203"/>
      <c r="D35" s="203"/>
      <c r="E35" s="203"/>
      <c r="F35" s="203"/>
      <c r="G35" s="203"/>
      <c r="H35" s="20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202" t="s">
        <v>51</v>
      </c>
      <c r="B40" s="203"/>
      <c r="C40" s="203"/>
      <c r="D40" s="203"/>
      <c r="E40" s="203"/>
      <c r="F40" s="203"/>
      <c r="G40" s="203"/>
      <c r="H40" s="20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202" t="s">
        <v>154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2" t="s">
        <v>168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2" t="s">
        <v>169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2" t="s">
        <v>15</v>
      </c>
      <c r="B50" s="203"/>
      <c r="C50" s="203"/>
      <c r="D50" s="203"/>
      <c r="E50" s="203"/>
      <c r="F50" s="203"/>
      <c r="G50" s="203"/>
      <c r="H50" s="20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/>
      <c r="K51" s="13"/>
    </row>
    <row r="52" spans="1:11" ht="12.75">
      <c r="A52" s="202" t="s">
        <v>182</v>
      </c>
      <c r="B52" s="203"/>
      <c r="C52" s="203"/>
      <c r="D52" s="203"/>
      <c r="E52" s="203"/>
      <c r="F52" s="203"/>
      <c r="G52" s="203"/>
      <c r="H52" s="203"/>
      <c r="I52" s="4">
        <v>43</v>
      </c>
      <c r="J52" s="8"/>
      <c r="K52" s="13"/>
    </row>
    <row r="53" spans="1:11" ht="12.75">
      <c r="A53" s="202" t="s">
        <v>183</v>
      </c>
      <c r="B53" s="203"/>
      <c r="C53" s="203"/>
      <c r="D53" s="203"/>
      <c r="E53" s="203"/>
      <c r="F53" s="203"/>
      <c r="G53" s="203"/>
      <c r="H53" s="203"/>
      <c r="I53" s="4">
        <v>44</v>
      </c>
      <c r="J53" s="8"/>
      <c r="K53" s="13"/>
    </row>
    <row r="54" spans="1:11" ht="12.75">
      <c r="A54" s="208" t="s">
        <v>184</v>
      </c>
      <c r="B54" s="209"/>
      <c r="C54" s="209"/>
      <c r="D54" s="209"/>
      <c r="E54" s="209"/>
      <c r="F54" s="209"/>
      <c r="G54" s="209"/>
      <c r="H54" s="20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19" sqref="J19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11.140625" style="97" bestFit="1" customWidth="1"/>
    <col min="12" max="16384" width="9.140625" style="97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6"/>
    </row>
    <row r="2" spans="1:12" ht="15.75">
      <c r="A2" s="94"/>
      <c r="B2" s="95"/>
      <c r="C2" s="278" t="s">
        <v>293</v>
      </c>
      <c r="D2" s="278"/>
      <c r="E2" s="99">
        <v>42736</v>
      </c>
      <c r="F2" s="98" t="s">
        <v>258</v>
      </c>
      <c r="G2" s="279">
        <v>43100</v>
      </c>
      <c r="H2" s="280"/>
      <c r="I2" s="95"/>
      <c r="J2" s="95"/>
      <c r="K2" s="95"/>
      <c r="L2" s="100"/>
    </row>
    <row r="3" spans="1:11" ht="24" thickBot="1">
      <c r="A3" s="281" t="s">
        <v>61</v>
      </c>
      <c r="B3" s="281"/>
      <c r="C3" s="281"/>
      <c r="D3" s="281"/>
      <c r="E3" s="281"/>
      <c r="F3" s="281"/>
      <c r="G3" s="281"/>
      <c r="H3" s="281"/>
      <c r="I3" s="101" t="s">
        <v>316</v>
      </c>
      <c r="J3" s="102" t="s">
        <v>156</v>
      </c>
      <c r="K3" s="102" t="s">
        <v>157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04">
        <v>2</v>
      </c>
      <c r="J4" s="103" t="s">
        <v>294</v>
      </c>
      <c r="K4" s="103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5">
        <v>1</v>
      </c>
      <c r="J5" s="106">
        <v>2851672140</v>
      </c>
      <c r="K5" s="106">
        <v>2952437940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5">
        <v>2</v>
      </c>
      <c r="J6" s="107">
        <v>53585</v>
      </c>
      <c r="K6" s="107">
        <v>53585</v>
      </c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5">
        <v>3</v>
      </c>
      <c r="J7" s="107">
        <v>290111652</v>
      </c>
      <c r="K7" s="107">
        <v>304636263</v>
      </c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5">
        <v>4</v>
      </c>
      <c r="J8" s="107">
        <v>317472927</v>
      </c>
      <c r="K8" s="107">
        <v>326411157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5">
        <v>5</v>
      </c>
      <c r="J9" s="107">
        <v>290492210</v>
      </c>
      <c r="K9" s="107">
        <v>290739622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5">
        <v>6</v>
      </c>
      <c r="J10" s="107"/>
      <c r="K10" s="107"/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5">
        <v>7</v>
      </c>
      <c r="J11" s="107"/>
      <c r="K11" s="107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5">
        <v>8</v>
      </c>
      <c r="J12" s="107"/>
      <c r="K12" s="107"/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5">
        <v>9</v>
      </c>
      <c r="J13" s="107"/>
      <c r="K13" s="107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5">
        <v>10</v>
      </c>
      <c r="J14" s="116">
        <f>SUM(J5:J13)</f>
        <v>3749802514</v>
      </c>
      <c r="K14" s="116">
        <f>SUM(K5:K13)</f>
        <v>3874278567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5">
        <v>11</v>
      </c>
      <c r="J15" s="107"/>
      <c r="K15" s="107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5">
        <v>12</v>
      </c>
      <c r="J16" s="107"/>
      <c r="K16" s="107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5">
        <v>13</v>
      </c>
      <c r="J17" s="107"/>
      <c r="K17" s="107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5">
        <v>14</v>
      </c>
      <c r="J18" s="107"/>
      <c r="K18" s="107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5">
        <v>15</v>
      </c>
      <c r="J19" s="107"/>
      <c r="K19" s="107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5">
        <v>16</v>
      </c>
      <c r="J20" s="107"/>
      <c r="K20" s="107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5">
        <v>17</v>
      </c>
      <c r="J21" s="108">
        <f>SUM(J15:J20)</f>
        <v>0</v>
      </c>
      <c r="K21" s="108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74" t="s">
        <v>313</v>
      </c>
      <c r="B23" s="275"/>
      <c r="C23" s="275"/>
      <c r="D23" s="275"/>
      <c r="E23" s="275"/>
      <c r="F23" s="275"/>
      <c r="G23" s="275"/>
      <c r="H23" s="275"/>
      <c r="I23" s="109">
        <v>18</v>
      </c>
      <c r="J23" s="106"/>
      <c r="K23" s="106"/>
    </row>
    <row r="24" spans="1:11" ht="23.25" customHeight="1">
      <c r="A24" s="276" t="s">
        <v>314</v>
      </c>
      <c r="B24" s="277"/>
      <c r="C24" s="277"/>
      <c r="D24" s="277"/>
      <c r="E24" s="277"/>
      <c r="F24" s="277"/>
      <c r="G24" s="277"/>
      <c r="H24" s="277"/>
      <c r="I24" s="110">
        <v>19</v>
      </c>
      <c r="J24" s="108"/>
      <c r="K24" s="108"/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4" t="s">
        <v>322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Mirjana Mataija</cp:lastModifiedBy>
  <cp:lastPrinted>2011-03-28T11:17:39Z</cp:lastPrinted>
  <dcterms:created xsi:type="dcterms:W3CDTF">2008-10-17T11:51:54Z</dcterms:created>
  <dcterms:modified xsi:type="dcterms:W3CDTF">2018-03-28T11:44:56Z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