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<sst xmlns="http://schemas.openxmlformats.org/spreadsheetml/2006/main" count="396" uniqueCount="344">
  <si>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</si>
  <si>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</si>
  <si>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</si>
  <si>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</si>
  <si>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</si>
  <si>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</si>
  <si>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</si>
  <si>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</si>
  <si>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</si>
  <si>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</si>
  <si>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</si>
  <si>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</si>
  <si>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</si>
  <si>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</si>
  <si>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</si>
  <si>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</si>
  <si>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</si>
  <si>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</si>
  <si>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</si>
  <si>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</si>
  <si>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</si>
  <si>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</si>
  <si>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</si>
  <si>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</si>
  <si>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</si>
  <si>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</si>
  <si>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</si>
  <si>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</si>
  <si>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</si>
  <si>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</si>
  <si>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</si>
  <si>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</si>
  <si>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</si>
  <si>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</si>
  <si>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</si>
  <si>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</si>
  <si>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</si>
  <si>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</si>
  <si>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</si>
  <si>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</si>
  <si>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</si>
  <si>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</si>
  <si>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</si>
  <si>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</si>
  <si>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</si>
  <si>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</si>
  <si>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</si>
  <si>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</si>
  <si>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</si>
  <si>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</si>
  <si>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</si>
  <si>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</si>
  <si>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</si>
  <si>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</si>
  <si>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</si>
  <si>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</si>
  <si>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</si>
  <si>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</si>
  <si>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</si>
  <si>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</si>
  <si>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</si>
  <si>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</si>
  <si>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</si>
  <si>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</si>
  <si>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</si>
  <si>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</si>
  <si>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</si>
  <si>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</si>
  <si>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</si>
  <si>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</si>
  <si>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</si>
  <si>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</si>
  <si>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</si>
  <si>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</si>
  <si>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</si>
  <si>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</si>
  <si>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</si>
  <si>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</si>
  <si>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</si>
  <si>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</si>
  <si>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</si>
  <si>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</si>
  <si>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</si>
  <si>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</si>
  <si>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</si>
  <si>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</si>
  <si>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</si>
  <si>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</si>
  <si>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</si>
  <si>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</si>
  <si>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</si>
  <si>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</si>
  <si>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</si>
  <si>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</si>
  <si>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</si>
  <si>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</si>
  <si>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</si>
  <si>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</si>
  <si>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</si>
  <si>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</si>
  <si>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</si>
  <si>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</si>
  <si>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</si>
  <si>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</si>
  <si>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</si>
  <si>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</si>
  <si>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</si>
  <si>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</si>
  <si>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</si>
  <si>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</si>
  <si>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</si>
  <si>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</si>
  <si>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</si>
  <si>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</si>
  <si>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</si>
  <si>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</si>
  <si>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</si>
  <si>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</si>
  <si>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</si>
  <si>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</si>
  <si>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</si>
  <si>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</si>
  <si>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</si>
  <si>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</si>
  <si>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</si>
  <si>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</si>
  <si>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</si>
  <si>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</si>
  <si>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</si>
  <si>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</si>
  <si>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</si>
  <si>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</si>
  <si>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</si>
  <si>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</si>
  <si>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</si>
  <si>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</si>
  <si>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</si>
  <si>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</si>
  <si>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</si>
  <si>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</si>
  <si>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</si>
  <si>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</si>
  <si>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</si>
  <si>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</si>
  <si>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</si>
  <si>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</si>
  <si>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</si>
  <si>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</si>
  <si>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</si>
  <si>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</si>
  <si>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</si>
  <si>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</si>
  <si>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</si>
  <si>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</si>
  <si>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</si>
  <si>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</si>
  <si>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</si>
  <si>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</si>
  <si>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</si>
  <si>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</si>
  <si>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</si>
  <si>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</si>
  <si>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</si>
  <si>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</si>
  <si>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</si>
  <si>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</si>
  <si>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</si>
  <si>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</si>
  <si>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</si>
  <si>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</si>
  <si>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</si>
  <si>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</si>
  <si>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</si>
  <si>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</si>
  <si>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</si>
  <si>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</si>
  <si>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</si>
  <si>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</si>
  <si>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</si>
  <si>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</si>
  <si>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</si>
  <si>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</si>
  <si>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</si>
  <si>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</si>
  <si>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</si>
  <si>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</si>
  <si>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</si>
  <si>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</si>
  <si>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</si>
  <si>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</si>
  <si>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</si>
  <si>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</si>
  <si>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</si>
  <si>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</si>
  <si>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</si>
  <si>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</si>
  <si>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</si>
  <si>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</si>
  <si>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</si>
  <si>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</si>
  <si>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</si>
  <si>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</si>
  <si>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</si>
  <si>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</si>
  <si>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</si>
  <si>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</si>
  <si>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</si>
  <si>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</si>
  <si>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</si>
  <si>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</si>
  <si>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</si>
  <si>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</si>
  <si>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</si>
  <si>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</si>
  <si>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</si>
  <si>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</si>
  <si>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</si>
  <si>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</si>
  <si>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</si>
  <si>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</si>
  <si>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</si>
  <si>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</si>
  <si>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</si>
  <si>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</si>
  <si>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</si>
  <si>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</si>
  <si>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</si>
  <si>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</si>
  <si>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</si>
  <si>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</si>
  <si>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</si>
  <si>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</si>
  <si>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</si>
  <si>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</si>
  <si>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</si>
  <si>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</si>
  <si>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</si>
  <si>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</si>
  <si>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</si>
  <si>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</si>
  <si>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</si>
  <si>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</si>
  <si>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</si>
  <si>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</si>
  <si>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</si>
  <si>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</si>
  <si>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</si>
  <si>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</si>
  <si>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</si>
  <si>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</si>
  <si>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</si>
  <si>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</si>
  <si>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</si>
  <si>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</si>
  <si>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</si>
  <si>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</si>
  <si>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</si>
  <si>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</si>
  <si>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</si>
  <si>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</si>
  <si>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</si>
  <si>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</si>
  <si>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</si>
  <si>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</si>
  <si>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</si>
  <si>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</si>
  <si>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</si>
  <si>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</si>
  <si>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</si>
  <si>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</si>
  <si>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</si>
  <si>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</si>
  <si>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</si>
  <si>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</si>
  <si>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</si>
  <si>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</si>
  <si>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</si>
  <si>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</si>
  <si>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</si>
  <si>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</si>
  <si>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</si>
  <si>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</si>
  <si>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</si>
  <si>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</si>
  <si>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</si>
  <si>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</si>
  <si>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</si>
  <si>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</si>
  <si>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</si>
  <si>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</si>
  <si>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</si>
  <si>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</si>
  <si>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</si>
  <si>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</si>
  <si>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</si>
  <si>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</si>
  <si>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</si>
  <si>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</si>
  <si>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</si>
  <si>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</si>
  <si>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</si>
  <si>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</si>
  <si>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</si>
  <si>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</si>
  <si>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</si>
  <si>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</si>
  <si>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</si>
  <si>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</si>
  <si>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</si>
  <si>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</si>
  <si>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</si>
  <si>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</si>
  <si>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</si>
  <si>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</si>
  <si>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</si>
  <si>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</si>
  <si>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</si>
  <si>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</si>
  <si>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</si>
  <si>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</si>
  <si>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</si>
  <si>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</si>
  <si>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30.09.2012.</t>
  </si>
  <si>
    <t>03334171</t>
  </si>
  <si>
    <t>89018712265</t>
  </si>
  <si>
    <t>JADRANSKI NAFTOVOD D.D.</t>
  </si>
  <si>
    <t>ZAGREB</t>
  </si>
  <si>
    <t>MIRAMARSKA CESTA 24</t>
  </si>
  <si>
    <t>01.01.2012.</t>
  </si>
  <si>
    <t>080118427</t>
  </si>
  <si>
    <t>janaf@janaf.hr</t>
  </si>
  <si>
    <t>www.janaf.hr</t>
  </si>
  <si>
    <t>NE</t>
  </si>
  <si>
    <t>4950</t>
  </si>
  <si>
    <t>MIRJANA MATAIJA</t>
  </si>
  <si>
    <t>013039369</t>
  </si>
  <si>
    <t>013039423</t>
  </si>
  <si>
    <t>mirjana.mataija@janaf.hr</t>
  </si>
  <si>
    <t>DRAGAN KOVAČEVIĆ</t>
  </si>
  <si>
    <t>stanje na dan 30.09.2012.__.__.____.</t>
  </si>
  <si>
    <t>u razdoblju 01.01.2012.__.__.____. do _30.09.2012._.__.____.</t>
  </si>
  <si>
    <t>u razdoblju _01.01.2012._.__.____. do _30.09.2012._.__.____.</t>
  </si>
  <si>
    <t>za razdoblje od  1.1.2012.</t>
  </si>
  <si>
    <t>30.9.2012.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</si>
</sst>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33" sqref="I3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328</v>
      </c>
      <c r="F2" s="12"/>
      <c r="G2" s="13" t="s">
        <v>250</v>
      </c>
      <c r="H2" s="120" t="s">
        <v>322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329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51"/>
      <c r="F24" s="151"/>
      <c r="G24" s="152"/>
      <c r="H24" s="51" t="s">
        <v>261</v>
      </c>
      <c r="I24" s="122">
        <v>380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337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306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5">
      <selection activeCell="K118" sqref="K118"/>
    </sheetView>
  </sheetViews>
  <sheetFormatPr defaultColWidth="9.140625" defaultRowHeight="12.75"/>
  <cols>
    <col min="1" max="7" width="9.140625" style="52" customWidth="1"/>
    <col min="8" max="8" width="7.140625" style="52" customWidth="1"/>
    <col min="9" max="9" width="9.140625" style="52" customWidth="1"/>
    <col min="10" max="10" width="11.140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2747409251</v>
      </c>
      <c r="K8" s="53">
        <f>K9+K16+K26+K35+K39</f>
        <v>2798318169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85055623</v>
      </c>
      <c r="K9" s="53">
        <f>SUM(K10:K15)</f>
        <v>82449817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83058945</v>
      </c>
      <c r="K11" s="7">
        <v>79270783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1996678</v>
      </c>
      <c r="K14" s="7">
        <v>3179034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2652425103</v>
      </c>
      <c r="K16" s="53">
        <f>SUM(K17:K25)</f>
        <v>2706034180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380801480</v>
      </c>
      <c r="K17" s="7">
        <v>380801480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1146399252</v>
      </c>
      <c r="K18" s="7">
        <v>1062076563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361450220</v>
      </c>
      <c r="K19" s="7">
        <v>345174706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13635707</v>
      </c>
      <c r="K20" s="7">
        <v>13021519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44712341</v>
      </c>
      <c r="K22" s="7">
        <v>24851073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480073556</v>
      </c>
      <c r="K23" s="7">
        <v>654756292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225352547</v>
      </c>
      <c r="K24" s="7">
        <v>225352547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970178</v>
      </c>
      <c r="K26" s="53">
        <f>SUM(K27:K34)</f>
        <v>886713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47266</v>
      </c>
      <c r="K27" s="7">
        <v>59840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885712</v>
      </c>
      <c r="K28" s="7">
        <v>789673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37200</v>
      </c>
      <c r="K33" s="7">
        <v>37200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171787</v>
      </c>
      <c r="K35" s="53">
        <f>SUM(K36:K38)</f>
        <v>160899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171787</v>
      </c>
      <c r="K37" s="7">
        <v>160899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8786560</v>
      </c>
      <c r="K39" s="7">
        <v>8786560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746914375</v>
      </c>
      <c r="K40" s="53">
        <f>K41+K49+K56+K64</f>
        <v>691484066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10307485</v>
      </c>
      <c r="K41" s="53">
        <f>SUM(K42:K48)</f>
        <v>8496593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10307485</v>
      </c>
      <c r="K42" s="7">
        <v>8496593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77465350</v>
      </c>
      <c r="K49" s="53">
        <f>SUM(K50:K55)</f>
        <v>49832180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12120715</v>
      </c>
      <c r="K50" s="7">
        <v>12226111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44356905</v>
      </c>
      <c r="K51" s="7">
        <v>22642390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17372</v>
      </c>
      <c r="K53" s="7">
        <v>110090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13221199</v>
      </c>
      <c r="K54" s="7">
        <v>10147025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7749159</v>
      </c>
      <c r="K55" s="7">
        <v>4706564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388804762</v>
      </c>
      <c r="K56" s="53">
        <f>SUM(K57:K63)</f>
        <v>419152191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388804762</v>
      </c>
      <c r="K62" s="7">
        <v>419152191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270336778</v>
      </c>
      <c r="K64" s="7">
        <v>214003102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52879</v>
      </c>
      <c r="K65" s="7">
        <v>2440760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3494376505</v>
      </c>
      <c r="K66" s="53">
        <f>K7+K8+K40+K65</f>
        <v>3492242995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2153684934</v>
      </c>
      <c r="K67" s="8">
        <v>2160230056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3199596628</v>
      </c>
      <c r="K69" s="54">
        <f>K70+K71+K72+K78+K79+K82+K85</f>
        <v>3259807864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2720676600</v>
      </c>
      <c r="K70" s="7">
        <v>2720676600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53585</v>
      </c>
      <c r="K71" s="7">
        <v>53585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231597348</v>
      </c>
      <c r="K72" s="53">
        <f>K73+K74-K75+K76+K77</f>
        <v>263799187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23575674</v>
      </c>
      <c r="K73" s="7">
        <v>26642515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208021674</v>
      </c>
      <c r="K77" s="7">
        <v>237156672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185932258</v>
      </c>
      <c r="K79" s="53">
        <f>K80-K81</f>
        <v>215067256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185932258</v>
      </c>
      <c r="K80" s="7">
        <v>215067256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61336837</v>
      </c>
      <c r="K82" s="53">
        <f>K83-K84</f>
        <v>60211236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61336837</v>
      </c>
      <c r="K83" s="7">
        <v>60211236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54575032</v>
      </c>
      <c r="K86" s="53">
        <f>SUM(K87:K89)</f>
        <v>51506898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1442895</v>
      </c>
      <c r="K87" s="7">
        <v>1442895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53132137</v>
      </c>
      <c r="K89" s="7">
        <v>50064003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91661517</v>
      </c>
      <c r="K90" s="53">
        <f>SUM(K91:K99)</f>
        <v>94084951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91661517</v>
      </c>
      <c r="K93" s="7">
        <v>94084951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138064490</v>
      </c>
      <c r="K100" s="53">
        <f>SUM(K101:K112)</f>
        <v>76380200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184648</v>
      </c>
      <c r="K101" s="7">
        <v>330684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>
        <v>595358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115229168</v>
      </c>
      <c r="K105" s="7">
        <v>63796147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3643863</v>
      </c>
      <c r="K108" s="7">
        <v>3625516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5951811</v>
      </c>
      <c r="K109" s="7">
        <v>3110158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>
        <v>42016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13055000</v>
      </c>
      <c r="K112" s="7">
        <v>4880321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10478838</v>
      </c>
      <c r="K113" s="7">
        <v>10463082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3494376505</v>
      </c>
      <c r="K114" s="53">
        <f>K69+K86+K90+K100+K113</f>
        <v>3492242995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2153684934</v>
      </c>
      <c r="K115" s="8">
        <v>2160230056</v>
      </c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L70" sqref="L7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286409718</v>
      </c>
      <c r="K7" s="54">
        <f>SUM(K8:K9)</f>
        <v>94427263</v>
      </c>
      <c r="L7" s="54">
        <f>SUM(L8:L9)</f>
        <v>300479078</v>
      </c>
      <c r="M7" s="54">
        <f>SUM(M8:M9)</f>
        <v>99818817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281020841</v>
      </c>
      <c r="K8" s="7">
        <v>90415600</v>
      </c>
      <c r="L8" s="7">
        <v>268334412</v>
      </c>
      <c r="M8" s="7">
        <f>L8-179414835</f>
        <v>88919577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5388877</v>
      </c>
      <c r="K9" s="7">
        <v>4011663</v>
      </c>
      <c r="L9" s="7">
        <v>32144666</v>
      </c>
      <c r="M9" s="7">
        <f>L9-21245426</f>
        <v>10899240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234519286</v>
      </c>
      <c r="K10" s="53">
        <f>K11+K12+K16+K20+K21+K22+K25+K26</f>
        <v>78937427</v>
      </c>
      <c r="L10" s="53">
        <f>L11+L12+L16+L20+L21+L22+L25+L26</f>
        <v>243617544</v>
      </c>
      <c r="M10" s="53">
        <f>M11+M12+M16+M20+M21+M22+M25+M26</f>
        <v>75151382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36269817</v>
      </c>
      <c r="K12" s="53">
        <f>SUM(K13:K15)</f>
        <v>12507478</v>
      </c>
      <c r="L12" s="53">
        <f>SUM(L13:L15)</f>
        <v>36219197</v>
      </c>
      <c r="M12" s="53">
        <f>SUM(M13:M15)</f>
        <v>12333048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4889023</v>
      </c>
      <c r="K13" s="7">
        <v>1524526</v>
      </c>
      <c r="L13" s="7">
        <v>6270641</v>
      </c>
      <c r="M13" s="7">
        <f>L13-4739105</f>
        <v>1531536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31380794</v>
      </c>
      <c r="K15" s="7">
        <v>10982952</v>
      </c>
      <c r="L15" s="7">
        <v>29948556</v>
      </c>
      <c r="M15" s="7">
        <f>L15-19147044</f>
        <v>10801512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54009252</v>
      </c>
      <c r="K16" s="53">
        <f>SUM(K17:K19)</f>
        <v>18168872</v>
      </c>
      <c r="L16" s="53">
        <f>SUM(L17:L19)</f>
        <v>54278358</v>
      </c>
      <c r="M16" s="53">
        <f>SUM(M17:M19)</f>
        <v>17771794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29878332</v>
      </c>
      <c r="K17" s="7">
        <v>10016280</v>
      </c>
      <c r="L17" s="7">
        <v>29860393</v>
      </c>
      <c r="M17" s="7">
        <f>L17-20027166</f>
        <v>9833227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16210720</v>
      </c>
      <c r="K18" s="7">
        <v>5481563</v>
      </c>
      <c r="L18" s="7">
        <v>16855969</v>
      </c>
      <c r="M18" s="7">
        <f>L18-11274279</f>
        <v>5581690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7920200</v>
      </c>
      <c r="K19" s="7">
        <v>2671029</v>
      </c>
      <c r="L19" s="7">
        <v>7561996</v>
      </c>
      <c r="M19" s="7">
        <f>L19-5205119</f>
        <v>2356877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120221191</v>
      </c>
      <c r="K20" s="7">
        <v>40020454</v>
      </c>
      <c r="L20" s="7">
        <v>125074431</v>
      </c>
      <c r="M20" s="7">
        <f>L20-83336733</f>
        <v>41737698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22450666</v>
      </c>
      <c r="K21" s="7">
        <v>7712091</v>
      </c>
      <c r="L21" s="7">
        <v>24965492</v>
      </c>
      <c r="M21" s="7">
        <f>L21-16489727</f>
        <v>8475765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1568360</v>
      </c>
      <c r="K25" s="7">
        <v>528532</v>
      </c>
      <c r="L25" s="7">
        <v>3080066</v>
      </c>
      <c r="M25" s="7">
        <f>L25-8246989</f>
        <v>-5166923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12516896</v>
      </c>
      <c r="K27" s="53">
        <f>SUM(K28:K32)</f>
        <v>5468991</v>
      </c>
      <c r="L27" s="53">
        <f>SUM(L28:L32)</f>
        <v>23354796</v>
      </c>
      <c r="M27" s="53">
        <f>SUM(M28:M32)</f>
        <v>7285212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8283939</v>
      </c>
      <c r="K29" s="7">
        <v>4148692</v>
      </c>
      <c r="L29" s="7">
        <v>23326513</v>
      </c>
      <c r="M29" s="7">
        <f>L29-16041301</f>
        <v>7285212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4232957</v>
      </c>
      <c r="K31" s="7">
        <v>1320299</v>
      </c>
      <c r="L31" s="7">
        <v>28283</v>
      </c>
      <c r="M31" s="7">
        <f>L31-28283</f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4424212</v>
      </c>
      <c r="K33" s="53">
        <f>SUM(K34:K37)</f>
        <v>1126789</v>
      </c>
      <c r="L33" s="53">
        <f>SUM(L34:L37)</f>
        <v>4952285</v>
      </c>
      <c r="M33" s="53">
        <f>SUM(M34:M37)</f>
        <v>2022951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4424212</v>
      </c>
      <c r="K35" s="7">
        <v>1126789</v>
      </c>
      <c r="L35" s="7">
        <v>4952285</v>
      </c>
      <c r="M35" s="7">
        <f>L35-2929334</f>
        <v>2022951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298926614</v>
      </c>
      <c r="K42" s="53">
        <f>K7+K27+K38+K40</f>
        <v>99896254</v>
      </c>
      <c r="L42" s="53">
        <f>L7+L27+L38+L40</f>
        <v>323833874</v>
      </c>
      <c r="M42" s="53">
        <f>M7+M27+M38+M40</f>
        <v>107104029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238943498</v>
      </c>
      <c r="K43" s="53">
        <f>K10+K33+K39+K41</f>
        <v>80064216</v>
      </c>
      <c r="L43" s="53">
        <f>L10+L33+L39+L41</f>
        <v>248569829</v>
      </c>
      <c r="M43" s="53">
        <f>M10+M33+M39+M41</f>
        <v>77174333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59983116</v>
      </c>
      <c r="K44" s="53">
        <f>K42-K43</f>
        <v>19832038</v>
      </c>
      <c r="L44" s="53">
        <f>L42-L43</f>
        <v>75264045</v>
      </c>
      <c r="M44" s="53">
        <f>M42-M43</f>
        <v>29929696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59983116</v>
      </c>
      <c r="K45" s="53">
        <f>IF(K42&gt;K43,K42-K43,0)</f>
        <v>19832038</v>
      </c>
      <c r="L45" s="53">
        <f>IF(L42&gt;L43,L42-L43,0)</f>
        <v>75264045</v>
      </c>
      <c r="M45" s="53">
        <f>IF(M42&gt;M43,M42-M43,0)</f>
        <v>29929696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11996623</v>
      </c>
      <c r="K47" s="7">
        <v>3966407</v>
      </c>
      <c r="L47" s="7">
        <v>15052809</v>
      </c>
      <c r="M47" s="7">
        <f>L47-9066870</f>
        <v>5985939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47986493</v>
      </c>
      <c r="K48" s="53">
        <f>K44-K47</f>
        <v>15865631</v>
      </c>
      <c r="L48" s="53">
        <f>L44-L47</f>
        <v>60211236</v>
      </c>
      <c r="M48" s="53">
        <f>M44-M47</f>
        <v>23943757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47986493</v>
      </c>
      <c r="K49" s="53">
        <f>IF(K48&gt;0,K48,0)</f>
        <v>15865631</v>
      </c>
      <c r="L49" s="53">
        <f>IF(L48&gt;0,L48,0)</f>
        <v>60211236</v>
      </c>
      <c r="M49" s="53">
        <f>IF(M48&gt;0,M48,0)</f>
        <v>23943757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53">
        <v>47986493</v>
      </c>
      <c r="K56" s="53">
        <v>15865631</v>
      </c>
      <c r="L56" s="6">
        <v>60211236</v>
      </c>
      <c r="M56" s="6">
        <v>23943757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47986493</v>
      </c>
      <c r="K67" s="61">
        <f>K56+K66</f>
        <v>15865631</v>
      </c>
      <c r="L67" s="61">
        <f>L56+L66</f>
        <v>60211236</v>
      </c>
      <c r="M67" s="61">
        <f>M56+M66</f>
        <v>23943757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N16" sqref="N16"/>
    </sheetView>
  </sheetViews>
  <sheetFormatPr defaultColWidth="9.140625" defaultRowHeight="12.75"/>
  <cols>
    <col min="1" max="7" width="9.140625" style="52" customWidth="1"/>
    <col min="8" max="8" width="5.421875" style="52" customWidth="1"/>
    <col min="9" max="9" width="9.140625" style="52" customWidth="1"/>
    <col min="10" max="10" width="9.8515625" style="52" bestFit="1" customWidth="1"/>
    <col min="11" max="11" width="10.4218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282</v>
      </c>
      <c r="K5" s="69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59983116</v>
      </c>
      <c r="K7" s="7">
        <v>75264045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120221191</v>
      </c>
      <c r="K8" s="7">
        <v>125074431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13473307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7127295</v>
      </c>
      <c r="K10" s="7">
        <v>7320294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1810891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200804909</v>
      </c>
      <c r="K13" s="53">
        <f>SUM(K7:K12)</f>
        <v>209469661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61684290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416130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11478189</v>
      </c>
      <c r="K17" s="7">
        <v>18098283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11894319</v>
      </c>
      <c r="K18" s="53">
        <f>SUM(K14:K17)</f>
        <v>79782573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188910590</v>
      </c>
      <c r="K19" s="53">
        <f>IF(K13&gt;K18,K13-K18,0)</f>
        <v>129687088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103252</v>
      </c>
      <c r="K22" s="7">
        <v>24645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15202097</v>
      </c>
      <c r="K24" s="7">
        <v>20312876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15305349</v>
      </c>
      <c r="K27" s="53">
        <f>SUM(K22:K26)</f>
        <v>20337521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189344178</v>
      </c>
      <c r="K28" s="7">
        <v>176093066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67376800</v>
      </c>
      <c r="K30" s="7">
        <v>30251389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256720978</v>
      </c>
      <c r="K31" s="53">
        <f>SUM(K28:K30)</f>
        <v>206344455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241415629</v>
      </c>
      <c r="K33" s="53">
        <f>IF(K31&gt;K27,K31-K27,0)</f>
        <v>186006934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250247340</v>
      </c>
      <c r="K35" s="7">
        <v>0</v>
      </c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250247340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50556238</v>
      </c>
      <c r="K40" s="7">
        <v>13830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50556238</v>
      </c>
      <c r="K44" s="53">
        <f>SUM(K39:K43)</f>
        <v>13830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199691102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13830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147186063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56333676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216205551</v>
      </c>
      <c r="K49" s="7">
        <v>270336778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147186063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56333676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363391614</v>
      </c>
      <c r="K52" s="61">
        <f>K49+K50-K51</f>
        <v>214003102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1" width="9.140625" style="76" customWidth="1"/>
    <col min="2" max="2" width="8.00390625" style="76" customWidth="1"/>
    <col min="3" max="3" width="9.8515625" style="76" customWidth="1"/>
    <col min="4" max="4" width="12.42187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0" width="10.8515625" style="76" bestFit="1" customWidth="1"/>
    <col min="11" max="11" width="12.42187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342</v>
      </c>
      <c r="D2" s="268"/>
      <c r="E2" s="77"/>
      <c r="F2" s="43" t="s">
        <v>250</v>
      </c>
      <c r="G2" s="269" t="s">
        <v>343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304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282</v>
      </c>
      <c r="K4" s="83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2720676600</v>
      </c>
      <c r="K5" s="45">
        <v>2720676600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53585</v>
      </c>
      <c r="K6" s="46">
        <v>53585</v>
      </c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228263559</v>
      </c>
      <c r="K7" s="46">
        <v>255012627</v>
      </c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185932259</v>
      </c>
      <c r="K8" s="46">
        <v>215067256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47986493</v>
      </c>
      <c r="K9" s="46">
        <v>60211236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3182912496</v>
      </c>
      <c r="K14" s="79">
        <f>SUM(K5:K13)</f>
        <v>3251021304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>
        <v>3333788</v>
      </c>
      <c r="K16" s="46">
        <v>8786560</v>
      </c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3333788</v>
      </c>
      <c r="K21" s="80">
        <f>SUM(K15:K20)</f>
        <v>8786560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2012-10-15T11:53:06Z</cp:lastPrinted>
  <dcterms:created xsi:type="dcterms:W3CDTF">2008-10-17T11:51:54Z</dcterms:created>
  <dcterms:modified xsi:type="dcterms:W3CDTF">2012-10-30T12:45:31Z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