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<sst xmlns="http://schemas.openxmlformats.org/spreadsheetml/2006/main" count="397" uniqueCount="344">
  <si>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</si>
  <si>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</si>
  <si>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</si>
  <si>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</si>
  <si>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</si>
  <si>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</si>
  <si>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</si>
  <si>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</si>
  <si>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</si>
  <si>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</si>
  <si>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</si>
  <si>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</si>
  <si>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</si>
  <si>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</si>
  <si>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</si>
  <si>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</si>
  <si>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</si>
  <si>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</si>
  <si>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</si>
  <si>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</si>
  <si>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</si>
  <si>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</si>
  <si>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</si>
  <si>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</si>
  <si>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</si>
  <si>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</si>
  <si>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</si>
  <si>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</si>
  <si>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</si>
  <si>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</si>
  <si>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</si>
  <si>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</si>
  <si>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</si>
  <si>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</si>
  <si>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</si>
  <si>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</si>
  <si>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</si>
  <si>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</si>
  <si>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</si>
  <si>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</si>
  <si>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</si>
  <si>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</si>
  <si>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</si>
  <si>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</si>
  <si>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</si>
  <si>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</si>
  <si>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</si>
  <si>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</si>
  <si>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</si>
  <si>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</si>
  <si>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</si>
  <si>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</si>
  <si>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</si>
  <si>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</si>
  <si>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</si>
  <si>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</si>
  <si>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</si>
  <si>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</si>
  <si>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</si>
  <si>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</si>
  <si>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</si>
  <si>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</si>
  <si>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</si>
  <si>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</si>
  <si>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</si>
  <si>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</si>
  <si>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</si>
  <si>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</si>
  <si>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</si>
  <si>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</si>
  <si>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</si>
  <si>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</si>
  <si>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</si>
  <si>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</si>
  <si>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</si>
  <si>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</si>
  <si>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</si>
  <si>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</si>
  <si>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</si>
  <si>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</si>
  <si>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</si>
  <si>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</si>
  <si>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</si>
  <si>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</si>
  <si>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</si>
  <si>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</si>
  <si>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</si>
  <si>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</si>
  <si>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</si>
  <si>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</si>
  <si>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</si>
  <si>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</si>
  <si>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</si>
  <si>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</si>
  <si>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</si>
  <si>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</si>
  <si>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</si>
  <si>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</si>
  <si>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</si>
  <si>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</si>
  <si>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</si>
  <si>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</si>
  <si>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</si>
  <si>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</si>
  <si>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</si>
  <si>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</si>
  <si>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</si>
  <si>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</si>
  <si>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</si>
  <si>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</si>
  <si>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</si>
  <si>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</si>
  <si>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</si>
  <si>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</si>
  <si>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</si>
  <si>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</si>
  <si>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</si>
  <si>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</si>
  <si>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</si>
  <si>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</si>
  <si>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</si>
  <si>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</si>
  <si>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</si>
  <si>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</si>
  <si>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</si>
  <si>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</si>
  <si>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</si>
  <si>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</si>
  <si>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</si>
  <si>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</si>
  <si>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</si>
  <si>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</si>
  <si>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</si>
  <si>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</si>
  <si>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</si>
  <si>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</si>
  <si>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</si>
  <si>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</si>
  <si>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</si>
  <si>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</si>
  <si>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</si>
  <si>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</si>
  <si>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</si>
  <si>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</si>
  <si>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</si>
  <si>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</si>
  <si>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</si>
  <si>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</si>
  <si>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</si>
  <si>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</si>
  <si>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</si>
  <si>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</si>
  <si>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</si>
  <si>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</si>
  <si>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</si>
  <si>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</si>
  <si>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</si>
  <si>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</si>
  <si>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</si>
  <si>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</si>
  <si>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</si>
  <si>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</si>
  <si>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</si>
  <si>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</si>
  <si>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</si>
  <si>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</si>
  <si>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</si>
  <si>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</si>
  <si>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</si>
  <si>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</si>
  <si>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</si>
  <si>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</si>
  <si>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</si>
  <si>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</si>
  <si>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</si>
  <si>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</si>
  <si>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</si>
  <si>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</si>
  <si>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</si>
  <si>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</si>
  <si>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</si>
  <si>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</si>
  <si>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</si>
  <si>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</si>
  <si>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</si>
  <si>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</si>
  <si>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</si>
  <si>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</si>
  <si>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</si>
  <si>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</si>
  <si>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</si>
  <si>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</si>
  <si>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</si>
  <si>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</si>
  <si>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</si>
  <si>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</si>
  <si>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</si>
  <si>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</si>
  <si>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</si>
  <si>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</si>
  <si>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</si>
  <si>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</si>
  <si>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</si>
  <si>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</si>
  <si>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</si>
  <si>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</si>
  <si>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</si>
  <si>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</si>
  <si>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</si>
  <si>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</si>
  <si>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</si>
  <si>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</si>
  <si>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</si>
  <si>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</si>
  <si>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</si>
  <si>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</si>
  <si>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</si>
  <si>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</si>
  <si>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</si>
  <si>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</si>
  <si>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</si>
  <si>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</si>
  <si>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</si>
  <si>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</si>
  <si>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</si>
  <si>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</si>
  <si>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</si>
  <si>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</si>
  <si>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</si>
  <si>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</si>
  <si>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</si>
  <si>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</si>
  <si>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</si>
  <si>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</si>
  <si>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</si>
  <si>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</si>
  <si>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</si>
  <si>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</si>
  <si>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</si>
  <si>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</si>
  <si>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</si>
  <si>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</si>
  <si>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</si>
  <si>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</si>
  <si>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</si>
  <si>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</si>
  <si>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</si>
  <si>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</si>
  <si>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</si>
  <si>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</si>
  <si>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</si>
  <si>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</si>
  <si>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</si>
  <si>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</si>
  <si>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</si>
  <si>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</si>
  <si>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</si>
  <si>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</si>
  <si>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</si>
  <si>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</si>
  <si>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</si>
  <si>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</si>
  <si>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</si>
  <si>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</si>
  <si>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</si>
  <si>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</si>
  <si>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</si>
  <si>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</si>
  <si>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</si>
  <si>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</si>
  <si>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</si>
  <si>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</si>
  <si>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</si>
  <si>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</si>
  <si>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</si>
  <si>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</si>
  <si>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</si>
  <si>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</si>
  <si>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</si>
  <si>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</si>
  <si>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</si>
  <si>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</si>
  <si>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</si>
  <si>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</si>
  <si>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</si>
  <si>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</si>
  <si>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</si>
  <si>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</si>
  <si>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</si>
  <si>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</si>
  <si>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</si>
  <si>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</si>
  <si>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</si>
  <si>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</si>
  <si>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</si>
  <si>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</si>
  <si>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</si>
  <si>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</si>
  <si>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</si>
  <si>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</si>
  <si>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</si>
  <si>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</si>
  <si>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</si>
  <si>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</si>
  <si>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</si>
  <si>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</si>
  <si>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</si>
  <si>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</si>
  <si>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</si>
  <si>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</si>
  <si>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</si>
  <si>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</si>
  <si>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</si>
  <si>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</si>
  <si>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</si>
  <si>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</si>
  <si>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</si>
  <si>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</si>
  <si>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</si>
  <si>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</si>
  <si>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</si>
  <si>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</si>
  <si>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</si>
  <si>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</si>
  <si>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31.12.2011.</t>
  </si>
  <si>
    <t>03334171</t>
  </si>
  <si>
    <t>89018712265</t>
  </si>
  <si>
    <t>JADRANSKI NAFTOVOD DD</t>
  </si>
  <si>
    <t>ZAGREB</t>
  </si>
  <si>
    <t>MIRAMARSKA CESTA  24</t>
  </si>
  <si>
    <t>janaf@janaf.hr</t>
  </si>
  <si>
    <t>NE</t>
  </si>
  <si>
    <t>4950</t>
  </si>
  <si>
    <t>013039482</t>
  </si>
  <si>
    <t>Ante Markov</t>
  </si>
  <si>
    <t>stanje na dan 31.12.2011.__.__.____.</t>
  </si>
  <si>
    <t>080118427</t>
  </si>
  <si>
    <t>www.janaf.hr</t>
  </si>
  <si>
    <t>MILKA ŽGELA</t>
  </si>
  <si>
    <t>013039379</t>
  </si>
  <si>
    <t>milka.zgela@janaf.hr</t>
  </si>
  <si>
    <t>u razdoblju _01_.01._2011_. do _31.12.2011._.__.____.</t>
  </si>
  <si>
    <t>01.01.2011.</t>
  </si>
  <si>
    <t>u razdoblju 01.01.2011.__.__.____. do 31.12.2011.__.__.____.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</si>
</sst>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lka.zgel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1" sqref="I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0" t="s">
        <v>249</v>
      </c>
      <c r="B2" s="181"/>
      <c r="C2" s="181"/>
      <c r="D2" s="182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3" t="s">
        <v>317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6" t="s">
        <v>252</v>
      </c>
      <c r="B8" s="187"/>
      <c r="C8" s="150" t="s">
        <v>336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78"/>
      <c r="C10" s="150" t="s">
        <v>326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255</v>
      </c>
      <c r="B14" s="136"/>
      <c r="C14" s="188">
        <v>10000</v>
      </c>
      <c r="D14" s="189"/>
      <c r="E14" s="16"/>
      <c r="F14" s="152" t="s">
        <v>328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330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258</v>
      </c>
      <c r="B20" s="136"/>
      <c r="C20" s="173" t="s">
        <v>337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133</v>
      </c>
      <c r="D22" s="152"/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21</v>
      </c>
      <c r="D24" s="152"/>
      <c r="E24" s="163"/>
      <c r="F24" s="163"/>
      <c r="G24" s="164"/>
      <c r="H24" s="51" t="s">
        <v>261</v>
      </c>
      <c r="I24" s="121">
        <v>382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2" t="s">
        <v>331</v>
      </c>
      <c r="D26" s="25"/>
      <c r="E26" s="33"/>
      <c r="F26" s="24"/>
      <c r="G26" s="165" t="s">
        <v>263</v>
      </c>
      <c r="H26" s="136"/>
      <c r="I26" s="123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268</v>
      </c>
      <c r="B46" s="131"/>
      <c r="C46" s="152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270</v>
      </c>
      <c r="B48" s="131"/>
      <c r="C48" s="137" t="s">
        <v>339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340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272</v>
      </c>
      <c r="B52" s="136"/>
      <c r="C52" s="137" t="s">
        <v>334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9" t="s">
        <v>273</v>
      </c>
      <c r="D53" s="149"/>
      <c r="E53" s="149"/>
      <c r="F53" s="149"/>
      <c r="G53" s="149"/>
      <c r="H53" s="14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307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4" t="s">
        <v>277</v>
      </c>
      <c r="H62" s="145"/>
      <c r="I62" s="14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lka.zgel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>
        <v>250247340</v>
      </c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2616515345</v>
      </c>
      <c r="K8" s="53">
        <f>K9+K16+K26+K35+K39</f>
        <v>2741198736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78340931</v>
      </c>
      <c r="K9" s="53">
        <f>SUM(K10:K15)</f>
        <v>76634248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77482520</v>
      </c>
      <c r="K11" s="7">
        <v>74637570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858411</v>
      </c>
      <c r="K14" s="7">
        <v>1996678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2534612450</v>
      </c>
      <c r="K16" s="53">
        <f>SUM(K17:K25)</f>
        <v>2660974447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378301480</v>
      </c>
      <c r="K17" s="7">
        <v>380801480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1025698761</v>
      </c>
      <c r="K18" s="7">
        <v>1132789153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361012660</v>
      </c>
      <c r="K19" s="7">
        <v>377417059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14218723</v>
      </c>
      <c r="K20" s="7">
        <v>13635707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28812141</v>
      </c>
      <c r="K22" s="7">
        <v>44712341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503489959</v>
      </c>
      <c r="K23" s="7">
        <v>486266160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223078726</v>
      </c>
      <c r="K24" s="7">
        <v>225352547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30182</v>
      </c>
      <c r="K26" s="53">
        <f>SUM(K27:K34)</f>
        <v>84466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30182</v>
      </c>
      <c r="K27" s="7">
        <v>84466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197994</v>
      </c>
      <c r="K35" s="53">
        <f>SUM(K36:K38)</f>
        <v>171787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197994</v>
      </c>
      <c r="K37" s="7">
        <v>171787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3333788</v>
      </c>
      <c r="K39" s="7">
        <v>3333788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534263590</v>
      </c>
      <c r="K40" s="53">
        <f>K41+K49+K56+K64</f>
        <v>764273716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7756330</v>
      </c>
      <c r="K41" s="53">
        <f>SUM(K42:K48)</f>
        <v>10307485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7756330</v>
      </c>
      <c r="K42" s="7">
        <v>10307485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71104540</v>
      </c>
      <c r="K49" s="53">
        <f>SUM(K50:K55)</f>
        <v>93929039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10272372</v>
      </c>
      <c r="K50" s="7">
        <v>12110775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30800060</v>
      </c>
      <c r="K51" s="7">
        <v>61480243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37764</v>
      </c>
      <c r="K53" s="7">
        <v>17372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4326575</v>
      </c>
      <c r="K54" s="7">
        <v>12571490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25667769</v>
      </c>
      <c r="K55" s="7">
        <v>7749159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239197169</v>
      </c>
      <c r="K56" s="53">
        <f>SUM(K57:K63)</f>
        <v>389700414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400000</v>
      </c>
      <c r="K58" s="7">
        <v>885712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238797169</v>
      </c>
      <c r="K62" s="7">
        <v>388814702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216205551</v>
      </c>
      <c r="K64" s="7">
        <v>270336778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188366</v>
      </c>
      <c r="K65" s="7">
        <v>52879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3401214641</v>
      </c>
      <c r="K66" s="53">
        <f>K7+K8+K40+K65</f>
        <v>3505525331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2086690943</v>
      </c>
      <c r="K67" s="8">
        <v>2153684934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3188816029</v>
      </c>
      <c r="K69" s="54">
        <f>K70+K71+K72+K78+K79+K82+K85</f>
        <v>3210745454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2720676600</v>
      </c>
      <c r="K70" s="7">
        <v>2720676600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53585</v>
      </c>
      <c r="K71" s="7">
        <v>53585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175721976</v>
      </c>
      <c r="K72" s="53">
        <f>K73+K74-K75+K76+K77</f>
        <v>231597347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18254093</v>
      </c>
      <c r="K73" s="7">
        <v>23575673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157467883</v>
      </c>
      <c r="K77" s="7">
        <v>208021674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185932259</v>
      </c>
      <c r="K79" s="53">
        <f>K80-K81</f>
        <v>185932259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185932259</v>
      </c>
      <c r="K80" s="7">
        <v>185932259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106431609</v>
      </c>
      <c r="K82" s="53">
        <f>K83-K84</f>
        <v>72485663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106431609</v>
      </c>
      <c r="K83" s="7">
        <v>72485663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41471666</v>
      </c>
      <c r="K86" s="53">
        <f>SUM(K87:K89)</f>
        <v>54575032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1597677</v>
      </c>
      <c r="K87" s="7">
        <v>1442895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39873989</v>
      </c>
      <c r="K89" s="7">
        <v>53132137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83180092</v>
      </c>
      <c r="K90" s="53">
        <f>SUM(K91:K99)</f>
        <v>91661517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83180092</v>
      </c>
      <c r="K93" s="7">
        <v>91661517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76236406</v>
      </c>
      <c r="K100" s="53">
        <f>SUM(K101:K112)</f>
        <v>138064490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>
        <v>184648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61453116</v>
      </c>
      <c r="K105" s="7">
        <v>115229168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3453432</v>
      </c>
      <c r="K108" s="7">
        <v>3643863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5672215</v>
      </c>
      <c r="K109" s="7">
        <v>5951811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5657643</v>
      </c>
      <c r="K112" s="7">
        <v>13055000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11510448</v>
      </c>
      <c r="K113" s="7">
        <v>10478838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3401214641</v>
      </c>
      <c r="K114" s="53">
        <f>K69+K86+K90+K100+K113</f>
        <v>3505525331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2086690943</v>
      </c>
      <c r="K115" s="8">
        <v>2153684934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0" sqref="M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441723289</v>
      </c>
      <c r="K7" s="54">
        <f>SUM(K8:K9)</f>
        <v>106517175</v>
      </c>
      <c r="L7" s="54">
        <f>SUM(L8:L9)</f>
        <v>420114805</v>
      </c>
      <c r="M7" s="54">
        <f>SUM(M8:M9)</f>
        <v>133705087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421775639</v>
      </c>
      <c r="K8" s="7">
        <f>J8-333939534</f>
        <v>87836105</v>
      </c>
      <c r="L8" s="7">
        <v>411216997</v>
      </c>
      <c r="M8" s="7">
        <f>L8-281020841</f>
        <v>130196156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19947650</v>
      </c>
      <c r="K9" s="7">
        <f>J9-1266580</f>
        <v>18681070</v>
      </c>
      <c r="L9" s="7">
        <v>8897808</v>
      </c>
      <c r="M9" s="7">
        <f>L9-5388877</f>
        <v>3508931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319330510</v>
      </c>
      <c r="K10" s="53">
        <f>K11+K12+K16+K20+K21+K22+K25+K26</f>
        <v>94948428</v>
      </c>
      <c r="L10" s="53">
        <f>L11+L12+L16+L20+L21+L22+L25+L26</f>
        <v>340507539</v>
      </c>
      <c r="M10" s="53">
        <f>M11+M12+M16+M20+M21+M22+M25+M26</f>
        <v>105988253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51626087</v>
      </c>
      <c r="K12" s="53">
        <f>SUM(K13:K15)</f>
        <v>16352864</v>
      </c>
      <c r="L12" s="53">
        <f>SUM(L13:L15)</f>
        <v>53219501</v>
      </c>
      <c r="M12" s="53">
        <f>SUM(M13:M15)</f>
        <v>16949684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6213191</v>
      </c>
      <c r="K13" s="7">
        <f>J13-4003257</f>
        <v>2209934</v>
      </c>
      <c r="L13" s="7">
        <v>6907349</v>
      </c>
      <c r="M13" s="7">
        <f>L13-4889023</f>
        <v>2018326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45412896</v>
      </c>
      <c r="K15" s="7">
        <f>J15-31269966</f>
        <v>14142930</v>
      </c>
      <c r="L15" s="7">
        <v>46312152</v>
      </c>
      <c r="M15" s="7">
        <f>L15-31380794</f>
        <v>14931358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67407085</v>
      </c>
      <c r="K16" s="53">
        <f>SUM(K17:K19)</f>
        <v>18542465</v>
      </c>
      <c r="L16" s="53">
        <f>SUM(L17:L19)</f>
        <v>73654337</v>
      </c>
      <c r="M16" s="53">
        <f>SUM(M17:M19)</f>
        <v>19645085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36609095</v>
      </c>
      <c r="K17" s="7">
        <f>J17-26222668</f>
        <v>10386427</v>
      </c>
      <c r="L17" s="7">
        <v>40649749</v>
      </c>
      <c r="M17" s="7">
        <f>L17-29878332</f>
        <v>10771417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20909906</v>
      </c>
      <c r="K18" s="7">
        <f>J18-15468879</f>
        <v>5441027</v>
      </c>
      <c r="L18" s="7">
        <v>22197127</v>
      </c>
      <c r="M18" s="7">
        <f>L18-16210720</f>
        <v>5986407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9888084</v>
      </c>
      <c r="K19" s="7">
        <v>2715011</v>
      </c>
      <c r="L19" s="7">
        <v>10807461</v>
      </c>
      <c r="M19" s="7">
        <f>L19-7920200</f>
        <v>2887261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147486790</v>
      </c>
      <c r="K20" s="7">
        <f>J20-111403925</f>
        <v>36082865</v>
      </c>
      <c r="L20" s="7">
        <v>165735644</v>
      </c>
      <c r="M20" s="7">
        <f>L20-120221191</f>
        <v>45514453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44779118</v>
      </c>
      <c r="K21" s="7">
        <f>J21-27271954</f>
        <v>17507164</v>
      </c>
      <c r="L21" s="7">
        <v>34503082</v>
      </c>
      <c r="M21" s="7">
        <f>L21-22450666</f>
        <v>12052416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28669</v>
      </c>
      <c r="M22" s="53">
        <f>SUM(M23:M24)</f>
        <v>28669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>
        <v>28669</v>
      </c>
      <c r="M24" s="7">
        <v>28669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8031430</v>
      </c>
      <c r="K25" s="7">
        <f>J25-1568360</f>
        <v>6463070</v>
      </c>
      <c r="L25" s="7">
        <v>13366306</v>
      </c>
      <c r="M25" s="7">
        <f>L25-1568360</f>
        <v>11797946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27256192</v>
      </c>
      <c r="K27" s="53">
        <f>SUM(K28:K32)</f>
        <v>17957087</v>
      </c>
      <c r="L27" s="53">
        <f>SUM(L28:L32)</f>
        <v>24872703</v>
      </c>
      <c r="M27" s="53">
        <f>SUM(M28:M32)</f>
        <v>12355807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26074931</v>
      </c>
      <c r="K29" s="7">
        <v>17618358</v>
      </c>
      <c r="L29" s="7">
        <v>19655948</v>
      </c>
      <c r="M29" s="7">
        <f>L29-8283939</f>
        <v>11372009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1181261</v>
      </c>
      <c r="K31" s="7">
        <f>J31-842532</f>
        <v>338729</v>
      </c>
      <c r="L31" s="7">
        <v>5216755</v>
      </c>
      <c r="M31" s="7">
        <f>L31-4232957</f>
        <v>983798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15119781</v>
      </c>
      <c r="K33" s="53">
        <f>SUM(K34:K37)</f>
        <v>9327644</v>
      </c>
      <c r="L33" s="53">
        <f>SUM(L34:L37)</f>
        <v>11606832</v>
      </c>
      <c r="M33" s="53">
        <f>SUM(M34:M37)</f>
        <v>7182620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15119781</v>
      </c>
      <c r="K35" s="7">
        <f>J35-5792137</f>
        <v>9327644</v>
      </c>
      <c r="L35" s="7">
        <v>11606832</v>
      </c>
      <c r="M35" s="7">
        <f>L35-4424212</f>
        <v>7182620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468979481</v>
      </c>
      <c r="K42" s="53">
        <f>K7+K27+K38+K40</f>
        <v>124474262</v>
      </c>
      <c r="L42" s="53">
        <f>L7+L27+L38+L40</f>
        <v>444987508</v>
      </c>
      <c r="M42" s="53">
        <f>M7+M27+M38+M40</f>
        <v>146060894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334450291</v>
      </c>
      <c r="K43" s="53">
        <f>K10+K33+K39+K41</f>
        <v>104276072</v>
      </c>
      <c r="L43" s="53">
        <f>L10+L33+L39+L41</f>
        <v>352114371</v>
      </c>
      <c r="M43" s="53">
        <f>M10+M33+M39+M41</f>
        <v>113170873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134529190</v>
      </c>
      <c r="K44" s="53">
        <f>K42-K43</f>
        <v>20198190</v>
      </c>
      <c r="L44" s="53">
        <f>L42-L43</f>
        <v>92873137</v>
      </c>
      <c r="M44" s="53">
        <f>M42-M43</f>
        <v>32890021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134529190</v>
      </c>
      <c r="K45" s="53">
        <f>IF(K42&gt;K43,K42-K43,0)</f>
        <v>20198190</v>
      </c>
      <c r="L45" s="53">
        <f>IF(L42&gt;L43,L42-L43,0)</f>
        <v>92873137</v>
      </c>
      <c r="M45" s="53">
        <f>IF(M42&gt;M43,M42-M43,0)</f>
        <v>32890021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28097581</v>
      </c>
      <c r="K47" s="7">
        <v>5231381</v>
      </c>
      <c r="L47" s="7">
        <v>20387474</v>
      </c>
      <c r="M47" s="7">
        <f>L47-11996623</f>
        <v>8390851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106431609</v>
      </c>
      <c r="K48" s="53">
        <f>K44-K47</f>
        <v>14966809</v>
      </c>
      <c r="L48" s="53">
        <f>L44-L47</f>
        <v>72485663</v>
      </c>
      <c r="M48" s="53">
        <f>M44-M47</f>
        <v>24499170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106431609</v>
      </c>
      <c r="K49" s="53">
        <f>IF(K48&gt;0,K48,0)</f>
        <v>14966809</v>
      </c>
      <c r="L49" s="53">
        <f>IF(L48&gt;0,L48,0)</f>
        <v>72485663</v>
      </c>
      <c r="M49" s="53">
        <f>IF(M48&gt;0,M48,0)</f>
        <v>24499170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106431609</v>
      </c>
      <c r="K56" s="6">
        <v>14966809</v>
      </c>
      <c r="L56" s="6">
        <v>72485663</v>
      </c>
      <c r="M56" s="6">
        <v>24499170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106431609</v>
      </c>
      <c r="K67" s="61">
        <f>K56+K66</f>
        <v>14966809</v>
      </c>
      <c r="L67" s="61">
        <f>L56+L66</f>
        <v>72485663</v>
      </c>
      <c r="M67" s="61">
        <f>M56+M66</f>
        <v>24499170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140625" defaultRowHeight="12.75"/>
  <cols>
    <col min="1" max="7" width="9.14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134529190</v>
      </c>
      <c r="K7" s="7">
        <v>92873137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147486790</v>
      </c>
      <c r="K8" s="7">
        <v>165735644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61828083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17339859</v>
      </c>
      <c r="K12" s="7">
        <v>23621508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299355839</v>
      </c>
      <c r="K13" s="53">
        <f>SUM(K7:K12)</f>
        <v>344058372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80987891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12347213</v>
      </c>
      <c r="K15" s="7">
        <v>41360230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299045</v>
      </c>
      <c r="K16" s="7">
        <v>2551155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28097581</v>
      </c>
      <c r="K17" s="7">
        <v>24306220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121731730</v>
      </c>
      <c r="K18" s="53">
        <f>SUM(K14:K17)</f>
        <v>68217605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177624109</v>
      </c>
      <c r="K19" s="53">
        <f>IF(K13&gt;K18,K13-K18,0)</f>
        <v>275840767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56000</v>
      </c>
      <c r="K22" s="7">
        <v>103252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4946356</v>
      </c>
      <c r="K24" s="7">
        <v>17498958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5002356</v>
      </c>
      <c r="K27" s="53">
        <f>SUM(K22:K26)</f>
        <v>17602210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187709960</v>
      </c>
      <c r="K28" s="7">
        <v>288509547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208661368</v>
      </c>
      <c r="K30" s="7">
        <v>150493305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396371328</v>
      </c>
      <c r="K31" s="53">
        <f>SUM(K28:K30)</f>
        <v>439002852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391368972</v>
      </c>
      <c r="K33" s="53">
        <f>IF(K31&gt;K27,K31-K27,0)</f>
        <v>421400642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285996960</v>
      </c>
      <c r="K35" s="7">
        <v>250247340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285996960</v>
      </c>
      <c r="K38" s="53">
        <f>SUM(K35:K37)</f>
        <v>250247340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10817309</v>
      </c>
      <c r="K39" s="7">
        <v>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50556238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10817309</v>
      </c>
      <c r="K44" s="53">
        <f>SUM(K39:K43)</f>
        <v>50556238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275179651</v>
      </c>
      <c r="K45" s="53">
        <f>IF(K38&gt;K44,K38-K44,0)</f>
        <v>199691102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61434788</v>
      </c>
      <c r="K47" s="53">
        <f>IF(K19-K20+K32-K33+K45-K46&gt;0,K19-K20+K32-K33+K45-K46,0)</f>
        <v>54131227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154770763</v>
      </c>
      <c r="K49" s="7">
        <v>216205551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61434788</v>
      </c>
      <c r="K50" s="7">
        <v>54131227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216205551</v>
      </c>
      <c r="K52" s="61">
        <f>K49+K50-K51</f>
        <v>270336778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6553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127" t="s">
        <v>342</v>
      </c>
      <c r="F2" s="43" t="s">
        <v>250</v>
      </c>
      <c r="G2" s="285" t="s">
        <v>324</v>
      </c>
      <c r="H2" s="286"/>
      <c r="I2" s="74"/>
      <c r="J2" s="74"/>
      <c r="K2" s="74"/>
      <c r="L2" s="77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305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2720676600</v>
      </c>
      <c r="K5" s="45">
        <v>2720676600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53585</v>
      </c>
      <c r="K6" s="46">
        <v>53585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172388188</v>
      </c>
      <c r="K7" s="46">
        <v>228263559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185932259</v>
      </c>
      <c r="K8" s="46">
        <v>185932259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106431609</v>
      </c>
      <c r="K9" s="46">
        <v>72485663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3185482241</v>
      </c>
      <c r="K14" s="78">
        <f>SUM(K5:K13)</f>
        <v>3207411666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3333788</v>
      </c>
      <c r="K16" s="46">
        <v>3333788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3333788</v>
      </c>
      <c r="K21" s="79">
        <f>SUM(K15:K20)</f>
        <v>3333788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2012-01-28T12:31:37Z</cp:lastPrinted>
  <dcterms:created xsi:type="dcterms:W3CDTF">2008-10-17T11:51:54Z</dcterms:created>
  <dcterms:modified xsi:type="dcterms:W3CDTF">2012-02-13T08:57:48Z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