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<sst xmlns="http://schemas.openxmlformats.org/spreadsheetml/2006/main" count="395" uniqueCount="344">
  <si>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</si>
  <si>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</si>
  <si>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</si>
  <si>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</si>
  <si>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</si>
  <si>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</si>
  <si>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</si>
  <si>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</si>
  <si>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</si>
  <si>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</si>
  <si>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</si>
  <si>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</si>
  <si>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</si>
  <si>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</si>
  <si>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</si>
  <si>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</si>
  <si>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</si>
  <si>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</si>
  <si>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</si>
  <si>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</si>
  <si>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</si>
  <si>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</si>
  <si>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</si>
  <si>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</si>
  <si>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</si>
  <si>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</si>
  <si>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</si>
  <si>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</si>
  <si>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</si>
  <si>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</si>
  <si>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</si>
  <si>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</si>
  <si>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</si>
  <si>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</si>
  <si>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</si>
  <si>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</si>
  <si>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</si>
  <si>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</si>
  <si>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</si>
  <si>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</si>
  <si>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</si>
  <si>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</si>
  <si>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</si>
  <si>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</si>
  <si>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</si>
  <si>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</si>
  <si>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</si>
  <si>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</si>
  <si>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</si>
  <si>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</si>
  <si>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</si>
  <si>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</si>
  <si>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</si>
  <si>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</si>
  <si>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</si>
  <si>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</si>
  <si>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</si>
  <si>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</si>
  <si>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</si>
  <si>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</si>
  <si>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</si>
  <si>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</si>
  <si>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</si>
  <si>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</si>
  <si>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</si>
  <si>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</si>
  <si>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</si>
  <si>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</si>
  <si>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</si>
  <si>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</si>
  <si>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</si>
  <si>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</si>
  <si>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</si>
  <si>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</si>
  <si>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</si>
  <si>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</si>
  <si>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</si>
  <si>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</si>
  <si>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</si>
  <si>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</si>
  <si>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</si>
  <si>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</si>
  <si>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</si>
  <si>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</si>
  <si>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</si>
  <si>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</si>
  <si>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</si>
  <si>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</si>
  <si>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</si>
  <si>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</si>
  <si>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</si>
  <si>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</si>
  <si>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</si>
  <si>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</si>
  <si>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</si>
  <si>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</si>
  <si>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</si>
  <si>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</si>
  <si>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</si>
  <si>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</si>
  <si>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</si>
  <si>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</si>
  <si>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</si>
  <si>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</si>
  <si>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</si>
  <si>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</si>
  <si>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</si>
  <si>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</si>
  <si>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</si>
  <si>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</si>
  <si>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</si>
  <si>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</si>
  <si>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</si>
  <si>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</si>
  <si>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</si>
  <si>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</si>
  <si>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</si>
  <si>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</si>
  <si>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</si>
  <si>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</si>
  <si>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</si>
  <si>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</si>
  <si>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</si>
  <si>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</si>
  <si>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</si>
  <si>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</si>
  <si>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</si>
  <si>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</si>
  <si>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</si>
  <si>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</si>
  <si>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</si>
  <si>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</si>
  <si>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</si>
  <si>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</si>
  <si>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</si>
  <si>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</si>
  <si>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</si>
  <si>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</si>
  <si>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</si>
  <si>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</si>
  <si>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</si>
  <si>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</si>
  <si>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</si>
  <si>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</si>
  <si>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</si>
  <si>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</si>
  <si>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</si>
  <si>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</si>
  <si>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</si>
  <si>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</si>
  <si>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</si>
  <si>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</si>
  <si>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</si>
  <si>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</si>
  <si>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</si>
  <si>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</si>
  <si>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</si>
  <si>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</si>
  <si>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</si>
  <si>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</si>
  <si>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</si>
  <si>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</si>
  <si>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</si>
  <si>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</si>
  <si>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</si>
  <si>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</si>
  <si>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</si>
  <si>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</si>
  <si>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</si>
  <si>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</si>
  <si>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</si>
  <si>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</si>
  <si>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</si>
  <si>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</si>
  <si>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</si>
  <si>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</si>
  <si>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</si>
  <si>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</si>
  <si>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</si>
  <si>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</si>
  <si>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</si>
  <si>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</si>
  <si>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</si>
  <si>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</si>
  <si>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</si>
  <si>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</si>
  <si>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</si>
  <si>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</si>
  <si>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</si>
  <si>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</si>
  <si>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</si>
  <si>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</si>
  <si>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</si>
  <si>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</si>
  <si>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</si>
  <si>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</si>
  <si>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</si>
  <si>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</si>
  <si>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</si>
  <si>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</si>
  <si>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</si>
  <si>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</si>
  <si>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</si>
  <si>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</si>
  <si>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</si>
  <si>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</si>
  <si>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</si>
  <si>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</si>
  <si>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</si>
  <si>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</si>
  <si>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</si>
  <si>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</si>
  <si>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</si>
  <si>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</si>
  <si>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</si>
  <si>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</si>
  <si>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</si>
  <si>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</si>
  <si>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</si>
  <si>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</si>
  <si>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</si>
  <si>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</si>
  <si>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</si>
  <si>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</si>
  <si>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</si>
  <si>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</si>
  <si>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</si>
  <si>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</si>
  <si>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</si>
  <si>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</si>
  <si>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</si>
  <si>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</si>
  <si>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</si>
  <si>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</si>
  <si>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</si>
  <si>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</si>
  <si>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</si>
  <si>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</si>
  <si>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</si>
  <si>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</si>
  <si>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</si>
  <si>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</si>
  <si>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</si>
  <si>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</si>
  <si>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</si>
  <si>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</si>
  <si>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</si>
  <si>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</si>
  <si>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</si>
  <si>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</si>
  <si>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</si>
  <si>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</si>
  <si>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</si>
  <si>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</si>
  <si>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</si>
  <si>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</si>
  <si>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</si>
  <si>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</si>
  <si>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</si>
  <si>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</si>
  <si>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</si>
  <si>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</si>
  <si>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</si>
  <si>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</si>
  <si>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</si>
  <si>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</si>
  <si>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</si>
  <si>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</si>
  <si>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</si>
  <si>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</si>
  <si>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</si>
  <si>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</si>
  <si>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</si>
  <si>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</si>
  <si>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</si>
  <si>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</si>
  <si>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</si>
  <si>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</si>
  <si>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</si>
  <si>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</si>
  <si>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</si>
  <si>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</si>
  <si>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</si>
  <si>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</si>
  <si>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</si>
  <si>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</si>
  <si>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</si>
  <si>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</si>
  <si>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</si>
  <si>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</si>
  <si>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</si>
  <si>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</si>
  <si>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</si>
  <si>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</si>
  <si>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</si>
  <si>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</si>
  <si>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</si>
  <si>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</si>
  <si>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</si>
  <si>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</si>
  <si>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</si>
  <si>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</si>
  <si>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</si>
  <si>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</si>
  <si>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</si>
  <si>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</si>
  <si>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</si>
  <si>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</si>
  <si>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</si>
  <si>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</si>
  <si>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</si>
  <si>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</si>
  <si>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</si>
  <si>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</si>
  <si>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</si>
  <si>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</si>
  <si>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</si>
  <si>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</si>
  <si>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</si>
  <si>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</si>
  <si>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</si>
  <si>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</si>
  <si>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</si>
  <si>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</si>
  <si>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</si>
  <si>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</si>
  <si>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</si>
  <si>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</si>
  <si>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info@adriatiq.com</t>
  </si>
  <si>
    <t>www.jelsa-hotels.com</t>
  </si>
  <si>
    <t>5510</t>
  </si>
  <si>
    <t>NE</t>
  </si>
  <si>
    <t>Bilan Sandra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</si>
  <si>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</si>
  <si>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</si>
  <si>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</si>
  <si>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</si>
  <si>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</si>
  <si>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Jelsa 246</t>
  </si>
  <si>
    <t>SPLITSKO-DALMATINSKA</t>
  </si>
  <si>
    <t>022 571 939</t>
  </si>
  <si>
    <t>022 447 205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</si>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</sst>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0" t="s">
        <v>249</v>
      </c>
      <c r="B2" s="181"/>
      <c r="C2" s="181"/>
      <c r="D2" s="182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3" t="s">
        <v>317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323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6" t="s">
        <v>252</v>
      </c>
      <c r="B8" s="187"/>
      <c r="C8" s="151" t="s">
        <v>324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78"/>
      <c r="C10" s="151" t="s">
        <v>325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326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6">
        <v>21465</v>
      </c>
      <c r="D14" s="177"/>
      <c r="E14" s="16"/>
      <c r="F14" s="153" t="s">
        <v>327</v>
      </c>
      <c r="G14" s="159"/>
      <c r="H14" s="159"/>
      <c r="I14" s="16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338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171</v>
      </c>
      <c r="D22" s="153" t="s">
        <v>327</v>
      </c>
      <c r="E22" s="159"/>
      <c r="F22" s="160"/>
      <c r="G22" s="136"/>
      <c r="H22" s="16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17</v>
      </c>
      <c r="D24" s="153" t="s">
        <v>339</v>
      </c>
      <c r="E24" s="159"/>
      <c r="F24" s="159"/>
      <c r="G24" s="160"/>
      <c r="H24" s="51" t="s">
        <v>261</v>
      </c>
      <c r="I24" s="122">
        <v>17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331</v>
      </c>
      <c r="D26" s="25"/>
      <c r="E26" s="33"/>
      <c r="F26" s="24"/>
      <c r="G26" s="164" t="s">
        <v>263</v>
      </c>
      <c r="H26" s="165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332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340</v>
      </c>
      <c r="D48" s="134"/>
      <c r="E48" s="135"/>
      <c r="F48" s="16"/>
      <c r="G48" s="51" t="s">
        <v>271</v>
      </c>
      <c r="H48" s="138" t="s">
        <v>341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333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337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2:F22 C26 I26 I24 A30:I30 A32:I32 A34:D34" name="Range1"/>
    <protectedRange sqref="C24:G24" name="Range1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334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7">
        <v>2</v>
      </c>
      <c r="J5" s="56">
        <v>3</v>
      </c>
      <c r="K5" s="56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139946308</v>
      </c>
      <c r="K8" s="53">
        <f>K9+K16+K26+K35+K39</f>
        <v>138938304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4934</v>
      </c>
      <c r="K9" s="53">
        <f>SUM(K10:K15)</f>
        <v>4394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4934</v>
      </c>
      <c r="K11" s="128">
        <v>4394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122064374</v>
      </c>
      <c r="K16" s="53">
        <f>SUM(K17:K25)</f>
        <v>121056910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8217383</v>
      </c>
      <c r="K17" s="128">
        <v>8217383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2466338</v>
      </c>
      <c r="K18" s="128">
        <v>2444539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272252</v>
      </c>
      <c r="K19" s="128">
        <v>294684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3186</v>
      </c>
      <c r="K20" s="128">
        <v>2716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128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128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90722</v>
      </c>
      <c r="K23" s="7">
        <v>112222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111014493</v>
      </c>
      <c r="K25" s="7">
        <v>109985366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17877000</v>
      </c>
      <c r="K26" s="53">
        <f>SUM(K27:K34)</f>
        <v>17877000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17877000</v>
      </c>
      <c r="K27" s="7">
        <v>17877000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4564508</v>
      </c>
      <c r="K40" s="53">
        <f>K41+K49+K56+K64</f>
        <v>7472889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46920</v>
      </c>
      <c r="K41" s="53">
        <f>SUM(K42:K48)</f>
        <v>46920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42255</v>
      </c>
      <c r="K42" s="7">
        <v>42255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4665</v>
      </c>
      <c r="K46" s="7">
        <v>4665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2413919</v>
      </c>
      <c r="K49" s="53">
        <f>SUM(K50:K55)</f>
        <v>2691843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1413822</v>
      </c>
      <c r="K50" s="7">
        <v>1636787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221098</v>
      </c>
      <c r="K51" s="7">
        <v>267440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96131</v>
      </c>
      <c r="K53" s="7">
        <v>97029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303466</v>
      </c>
      <c r="K54" s="7">
        <v>303466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379402</v>
      </c>
      <c r="K55" s="7">
        <v>387121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2080000</v>
      </c>
      <c r="K56" s="53">
        <f>SUM(K57:K63)</f>
        <v>4725080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2000000</v>
      </c>
      <c r="K58" s="7">
        <v>2000000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80000</v>
      </c>
      <c r="K62" s="7">
        <v>2725080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23669</v>
      </c>
      <c r="K64" s="7">
        <v>9046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20400</v>
      </c>
      <c r="K65" s="7">
        <v>85883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144531216</v>
      </c>
      <c r="K66" s="53">
        <f>K7+K8+K40+K65</f>
        <v>146497076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/>
      <c r="K67" s="8"/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J70+J71+J72+J78+J79+J82+J85</f>
        <v>94229406</v>
      </c>
      <c r="K69" s="54">
        <f>K70+K71+K72+K78+K79+K82+K85</f>
        <v>95917914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74620310</v>
      </c>
      <c r="K70" s="7">
        <v>74620310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14059645</v>
      </c>
      <c r="K71" s="7">
        <v>14059645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14854</v>
      </c>
      <c r="K77" s="7">
        <v>14854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272690</v>
      </c>
      <c r="K79" s="53">
        <f>K80-K81</f>
        <v>5534597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272690</v>
      </c>
      <c r="K80" s="7">
        <v>5534597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5261907</v>
      </c>
      <c r="K82" s="53">
        <f>K83-K84</f>
        <v>1688508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5261907</v>
      </c>
      <c r="K83" s="7">
        <v>1688508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34948461</v>
      </c>
      <c r="K90" s="53">
        <f>SUM(K91:K99)</f>
        <v>32492205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31121235</v>
      </c>
      <c r="K91" s="7">
        <v>29591118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25301</v>
      </c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1182419</v>
      </c>
      <c r="K95" s="7">
        <v>727562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2619506</v>
      </c>
      <c r="K98" s="7">
        <v>2173525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8194795</v>
      </c>
      <c r="K100" s="53">
        <f>SUM(K101:K112)</f>
        <v>10928403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2222366</v>
      </c>
      <c r="K101" s="7">
        <v>3902231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202904</v>
      </c>
      <c r="K105" s="7">
        <v>918054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100052</v>
      </c>
      <c r="K108" s="7">
        <v>110981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5607725</v>
      </c>
      <c r="K109" s="7">
        <v>5988272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61748</v>
      </c>
      <c r="K112" s="7">
        <v>8865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7158554</v>
      </c>
      <c r="K113" s="7">
        <v>7158554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J69+J86+J90+J100+J113</f>
        <v>144531216</v>
      </c>
      <c r="K114" s="53">
        <f>K69+K86+K90+K100+K113</f>
        <v>146497076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1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2:K16 L1:IV65536 J1:K10 J114:J65536 J26 J28:J41 J47:J49 J56:J57 J59:J63 J66:J80 J82:J83 J85:J100 K23:K65536"/>
    <dataValidation type="whole" operator="greaterThanOrEqual" allowBlank="1" showInputMessage="1" showErrorMessage="1" errorTitle="Pogrešan unos" error="Mogu se unijeti samo cjelobrojne pozitivne vrijednosti." sqref="J11 J17:J25 J27 J42:J46 J50:J55 J58 J64:J65 J81 J84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335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f>SUM(J8:J9)</f>
        <v>4495270</v>
      </c>
      <c r="K7" s="54">
        <f>SUM(K8:K9)</f>
        <v>1765527</v>
      </c>
      <c r="L7" s="54">
        <f>SUM(L8:L9)</f>
        <v>6015925</v>
      </c>
      <c r="M7" s="54">
        <f>SUM(M8:M9)</f>
        <v>3797155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2476318</v>
      </c>
      <c r="K8" s="7">
        <v>1666895</v>
      </c>
      <c r="L8" s="7">
        <v>6013774</v>
      </c>
      <c r="M8" s="7">
        <v>3797155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2018952</v>
      </c>
      <c r="K9" s="7">
        <v>98632</v>
      </c>
      <c r="L9" s="7">
        <v>2151</v>
      </c>
      <c r="M9" s="7">
        <v>0</v>
      </c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3196892</v>
      </c>
      <c r="K10" s="53">
        <f>K11+K12+K16+K20+K21+K22+K25+K26</f>
        <v>1394614</v>
      </c>
      <c r="L10" s="53">
        <f>L11+L12+L16+L20+L21+L22+L25+L26</f>
        <v>4759753</v>
      </c>
      <c r="M10" s="53">
        <f>M11+M12+M16+M20+M21+M22+M25+M26</f>
        <v>1711325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983547</v>
      </c>
      <c r="K12" s="53">
        <f>SUM(K13:K15)</f>
        <v>563123</v>
      </c>
      <c r="L12" s="53">
        <f>SUM(L13:L15)</f>
        <v>2352097</v>
      </c>
      <c r="M12" s="53">
        <f>SUM(M13:M15)</f>
        <v>784457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264581</v>
      </c>
      <c r="K13" s="7">
        <v>182955</v>
      </c>
      <c r="L13" s="7">
        <v>453740</v>
      </c>
      <c r="M13" s="7">
        <v>294968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718966</v>
      </c>
      <c r="K15" s="7">
        <v>380168</v>
      </c>
      <c r="L15" s="7">
        <v>1898357</v>
      </c>
      <c r="M15" s="7">
        <v>489489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898042</v>
      </c>
      <c r="K16" s="53">
        <f>SUM(K17:K19)</f>
        <v>393634</v>
      </c>
      <c r="L16" s="53">
        <f>SUM(L17:L19)</f>
        <v>1121791</v>
      </c>
      <c r="M16" s="53">
        <f>SUM(M17:M19)</f>
        <v>484639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570872</v>
      </c>
      <c r="K17" s="7">
        <v>254360</v>
      </c>
      <c r="L17" s="7">
        <v>728471</v>
      </c>
      <c r="M17" s="7">
        <v>315621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225868</v>
      </c>
      <c r="K18" s="7">
        <v>91669</v>
      </c>
      <c r="L18" s="7">
        <v>274388</v>
      </c>
      <c r="M18" s="7">
        <v>114575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101302</v>
      </c>
      <c r="K19" s="7">
        <v>47605</v>
      </c>
      <c r="L19" s="7">
        <v>118932</v>
      </c>
      <c r="M19" s="7">
        <v>54443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1118878</v>
      </c>
      <c r="K20" s="7">
        <v>372879</v>
      </c>
      <c r="L20" s="7">
        <v>1085003</v>
      </c>
      <c r="M20" s="7">
        <v>366037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196425</v>
      </c>
      <c r="K21" s="7">
        <v>64978</v>
      </c>
      <c r="L21" s="7">
        <v>200862</v>
      </c>
      <c r="M21" s="7">
        <v>76192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/>
      <c r="K26" s="7"/>
      <c r="L26" s="7"/>
      <c r="M26" s="7"/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320965</v>
      </c>
      <c r="K27" s="53">
        <f>SUM(K28:K32)</f>
        <v>6847</v>
      </c>
      <c r="L27" s="53">
        <f>SUM(L28:L32)</f>
        <v>470253</v>
      </c>
      <c r="M27" s="53">
        <f>SUM(M28:M32)</f>
        <v>11055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277315</v>
      </c>
      <c r="K28" s="7">
        <v>6543</v>
      </c>
      <c r="L28" s="7">
        <v>397213</v>
      </c>
      <c r="M28" s="7">
        <v>6537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43650</v>
      </c>
      <c r="K29" s="7">
        <v>304</v>
      </c>
      <c r="L29" s="7">
        <v>73040</v>
      </c>
      <c r="M29" s="7">
        <v>4518</v>
      </c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36876</v>
      </c>
      <c r="K33" s="53">
        <f>SUM(K34:K37)</f>
        <v>35521</v>
      </c>
      <c r="L33" s="53">
        <f>SUM(L34:L37)</f>
        <v>37917</v>
      </c>
      <c r="M33" s="53">
        <f>SUM(M34:M37)</f>
        <v>6192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>
        <v>3164</v>
      </c>
      <c r="M34" s="7">
        <v>3164</v>
      </c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36876</v>
      </c>
      <c r="K35" s="7">
        <v>35521</v>
      </c>
      <c r="L35" s="7">
        <v>34753</v>
      </c>
      <c r="M35" s="7">
        <v>3028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4816235</v>
      </c>
      <c r="K42" s="53">
        <f>K7+K27+K38+K40</f>
        <v>1772374</v>
      </c>
      <c r="L42" s="53">
        <f>L7+L27+L38+L40</f>
        <v>6486178</v>
      </c>
      <c r="M42" s="53">
        <f>M7+M27+M38+M40</f>
        <v>3808210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3233768</v>
      </c>
      <c r="K43" s="53">
        <f>K10+K33+K39+K41</f>
        <v>1430135</v>
      </c>
      <c r="L43" s="53">
        <f>L10+L33+L39+L41</f>
        <v>4797670</v>
      </c>
      <c r="M43" s="53">
        <f>M10+M33+M39+M41</f>
        <v>1717517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1582467</v>
      </c>
      <c r="K44" s="53">
        <f>K42-K43</f>
        <v>342239</v>
      </c>
      <c r="L44" s="53">
        <f>L42-L43</f>
        <v>1688508</v>
      </c>
      <c r="M44" s="53">
        <f>M42-M43</f>
        <v>2090693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1582467</v>
      </c>
      <c r="K45" s="53">
        <f>IF(K42&gt;K43,K42-K43,0)</f>
        <v>342239</v>
      </c>
      <c r="L45" s="53">
        <f>IF(L42&gt;L43,L42-L43,0)</f>
        <v>1688508</v>
      </c>
      <c r="M45" s="53">
        <f>IF(M42&gt;M43,M42-M43,0)</f>
        <v>2090693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1582467</v>
      </c>
      <c r="K48" s="53">
        <f>K44-K47</f>
        <v>342239</v>
      </c>
      <c r="L48" s="53">
        <f>L44-L47</f>
        <v>1688508</v>
      </c>
      <c r="M48" s="53">
        <f>M44-M47</f>
        <v>2090693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1582467</v>
      </c>
      <c r="K49" s="53">
        <f>IF(K48&gt;0,K48,0)</f>
        <v>342239</v>
      </c>
      <c r="L49" s="53">
        <f>IF(L48&gt;0,L48,0)</f>
        <v>1688508</v>
      </c>
      <c r="M49" s="53">
        <f>IF(M48&gt;0,M48,0)</f>
        <v>2090693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 ht="12.75">
      <c r="A53" s="236" t="s">
        <v>234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235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/>
      <c r="K56" s="6"/>
      <c r="L56" s="6"/>
      <c r="M56" s="6"/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234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336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1582467</v>
      </c>
      <c r="K7" s="7">
        <v>1688508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1118878</v>
      </c>
      <c r="K8" s="7">
        <v>1085003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/>
      <c r="K9" s="7">
        <v>2733608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>
        <v>1190674</v>
      </c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1474977</v>
      </c>
      <c r="K12" s="7"/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53">
        <f>SUM(J7:J12)</f>
        <v>5366996</v>
      </c>
      <c r="K13" s="53">
        <f>SUM(K7:K12)</f>
        <v>5507119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4821803</v>
      </c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/>
      <c r="K15" s="7">
        <v>343407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356014</v>
      </c>
      <c r="K17" s="7">
        <v>1284038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3">
        <f>SUM(J14:J17)</f>
        <v>5177817</v>
      </c>
      <c r="K18" s="53">
        <f>SUM(K14:K17)</f>
        <v>1627445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53">
        <f>IF(J13&gt;J18,J13-J18,0)</f>
        <v>189179</v>
      </c>
      <c r="K19" s="53">
        <f>IF(K13&gt;K18,K13-K18,0)</f>
        <v>3879674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/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341676</v>
      </c>
      <c r="K28" s="7">
        <v>77000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/>
      <c r="K30" s="7">
        <v>2645080</v>
      </c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53">
        <f>SUM(J28:J30)</f>
        <v>341676</v>
      </c>
      <c r="K31" s="53">
        <f>SUM(K28:K30)</f>
        <v>2722080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53">
        <f>IF(J31&gt;J27,J31-J27,0)</f>
        <v>341676</v>
      </c>
      <c r="K33" s="53">
        <f>IF(K31&gt;K27,K31-K27,0)</f>
        <v>2722080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>
        <v>37715</v>
      </c>
      <c r="K43" s="7">
        <v>1172217</v>
      </c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f>SUM(J39:J43)</f>
        <v>37715</v>
      </c>
      <c r="K44" s="53">
        <f>SUM(K39:K43)</f>
        <v>1172217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37715</v>
      </c>
      <c r="K46" s="53">
        <f>IF(K44&gt;K38,K44-K38,0)</f>
        <v>1172217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190212</v>
      </c>
      <c r="K48" s="53">
        <f>IF(K20-K19+K33-K32+K46-K45&gt;0,K20-K19+K33-K32+K46-K45,0)</f>
        <v>14623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205251</v>
      </c>
      <c r="K49" s="7">
        <v>23669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f>J47</f>
        <v>0</v>
      </c>
      <c r="K50" s="7">
        <f>K47</f>
        <v>0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f>J48</f>
        <v>190212</v>
      </c>
      <c r="K51" s="7">
        <f>K48</f>
        <v>14623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f>J49+J50-J51</f>
        <v>15039</v>
      </c>
      <c r="K52" s="61">
        <f>K49+K50-K51</f>
        <v>9046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2">
        <v>2</v>
      </c>
      <c r="J5" s="73" t="s">
        <v>283</v>
      </c>
      <c r="K5" s="73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5"/>
    </row>
    <row r="2" spans="1:12" ht="15.75">
      <c r="A2" s="42"/>
      <c r="B2" s="74"/>
      <c r="C2" s="282" t="s">
        <v>282</v>
      </c>
      <c r="D2" s="282"/>
      <c r="E2" s="77">
        <v>43101</v>
      </c>
      <c r="F2" s="43" t="s">
        <v>250</v>
      </c>
      <c r="G2" s="283">
        <v>43373</v>
      </c>
      <c r="H2" s="284"/>
      <c r="I2" s="74"/>
      <c r="J2" s="74"/>
      <c r="K2" s="74"/>
      <c r="L2" s="78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1" t="s">
        <v>305</v>
      </c>
      <c r="J3" s="82" t="s">
        <v>150</v>
      </c>
      <c r="K3" s="82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6">
        <v>74620310</v>
      </c>
      <c r="K5" s="6">
        <v>74620310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7">
        <v>14059645</v>
      </c>
      <c r="K6" s="7">
        <v>14059645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7">
        <v>14854</v>
      </c>
      <c r="K7" s="7">
        <v>14854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7">
        <v>272690</v>
      </c>
      <c r="K8" s="46">
        <v>5534597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7">
        <v>1582467</v>
      </c>
      <c r="K9" s="46">
        <v>1688508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90549966</v>
      </c>
      <c r="K14" s="79">
        <f>SUM(K5:K13)</f>
        <v>95917914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302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303</v>
      </c>
      <c r="B24" s="269"/>
      <c r="C24" s="269"/>
      <c r="D24" s="269"/>
      <c r="E24" s="269"/>
      <c r="F24" s="269"/>
      <c r="G24" s="269"/>
      <c r="H24" s="269"/>
      <c r="I24" s="48">
        <v>19</v>
      </c>
      <c r="J24" s="80"/>
      <c r="K24" s="80"/>
    </row>
    <row r="25" spans="1:11" ht="30" customHeight="1">
      <c r="A25" s="270" t="s">
        <v>304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2018-10-24T12:19:13Z</cp:lastPrinted>
  <dcterms:created xsi:type="dcterms:W3CDTF">2008-10-17T11:51:54Z</dcterms:created>
  <dcterms:modified xsi:type="dcterms:W3CDTF">2018-10-25T10:07:10Z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