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<sst xmlns="http://schemas.openxmlformats.org/spreadsheetml/2006/main" count="401" uniqueCount="351">
  <si>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</si>
  <si>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</si>
  <si>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</si>
  <si>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</si>
  <si>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</si>
  <si>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</si>
  <si>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</si>
  <si>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</si>
  <si>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</si>
  <si>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</si>
  <si>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</si>
  <si>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</si>
  <si>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</si>
  <si>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</si>
  <si>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</si>
  <si>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</si>
  <si>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</si>
  <si>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</si>
  <si>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</si>
  <si>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</si>
  <si>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</si>
  <si>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</si>
  <si>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</si>
  <si>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</si>
  <si>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</si>
  <si>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</si>
  <si>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</si>
  <si>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</si>
  <si>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</si>
  <si>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</si>
  <si>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</si>
  <si>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</si>
  <si>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</si>
  <si>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</si>
  <si>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</si>
  <si>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</si>
  <si>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</si>
  <si>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</si>
  <si>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</si>
  <si>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</si>
  <si>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</si>
  <si>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</si>
  <si>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</si>
  <si>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</si>
  <si>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</si>
  <si>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</si>
  <si>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</si>
  <si>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</si>
  <si>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</si>
  <si>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</si>
  <si>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</si>
  <si>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</si>
  <si>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</si>
  <si>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</si>
  <si>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</si>
  <si>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</si>
  <si>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</si>
  <si>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</si>
  <si>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</si>
  <si>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</si>
  <si>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</si>
  <si>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</si>
  <si>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</si>
  <si>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</si>
  <si>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</si>
  <si>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</si>
  <si>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</si>
  <si>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</si>
  <si>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</si>
  <si>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</si>
  <si>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</si>
  <si>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</si>
  <si>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</si>
  <si>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</si>
  <si>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</si>
  <si>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</si>
  <si>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</si>
  <si>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</si>
  <si>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</si>
  <si>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</si>
  <si>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</si>
  <si>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</si>
  <si>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</si>
  <si>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</si>
  <si>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</si>
  <si>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</si>
  <si>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</si>
  <si>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</si>
  <si>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</si>
  <si>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</si>
  <si>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</si>
  <si>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</si>
  <si>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</si>
  <si>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</si>
  <si>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</si>
  <si>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</si>
  <si>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</si>
  <si>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</si>
  <si>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</si>
  <si>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</si>
  <si>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</si>
  <si>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</si>
  <si>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</si>
  <si>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</si>
  <si>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</si>
  <si>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</si>
  <si>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</si>
  <si>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</si>
  <si>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</si>
  <si>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</si>
  <si>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</si>
  <si>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</si>
  <si>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</si>
  <si>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</si>
  <si>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</si>
  <si>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</si>
  <si>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</si>
  <si>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</si>
  <si>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</si>
  <si>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</si>
  <si>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</si>
  <si>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</si>
  <si>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</si>
  <si>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</si>
  <si>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</si>
  <si>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</si>
  <si>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</si>
  <si>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</si>
  <si>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</si>
  <si>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</si>
  <si>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</si>
  <si>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</si>
  <si>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</si>
  <si>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</si>
  <si>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</si>
  <si>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</si>
  <si>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</si>
  <si>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</si>
  <si>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</si>
  <si>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</si>
  <si>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</si>
  <si>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</si>
  <si>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</si>
  <si>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</si>
  <si>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</si>
  <si>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</si>
  <si>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</si>
  <si>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</si>
  <si>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</si>
  <si>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</si>
  <si>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</si>
  <si>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</si>
  <si>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</si>
  <si>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</si>
  <si>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</si>
  <si>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</si>
  <si>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</si>
  <si>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</si>
  <si>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</si>
  <si>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</si>
  <si>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</si>
  <si>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</si>
  <si>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</si>
  <si>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</si>
  <si>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</si>
  <si>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</si>
  <si>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</si>
  <si>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</si>
  <si>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</si>
  <si>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</si>
  <si>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</si>
  <si>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</si>
  <si>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</si>
  <si>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</si>
  <si>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</si>
  <si>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</si>
  <si>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</si>
  <si>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</si>
  <si>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</si>
  <si>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</si>
  <si>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</si>
  <si>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</si>
  <si>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</si>
  <si>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</si>
  <si>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</si>
  <si>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</si>
  <si>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</si>
  <si>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</si>
  <si>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</si>
  <si>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</si>
  <si>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</si>
  <si>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</si>
  <si>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</si>
  <si>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</si>
  <si>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</si>
  <si>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</si>
  <si>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</si>
  <si>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</si>
  <si>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</si>
  <si>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</si>
  <si>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</si>
  <si>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</si>
  <si>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</si>
  <si>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</si>
  <si>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</si>
  <si>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</si>
  <si>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</si>
  <si>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</si>
  <si>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</si>
  <si>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</si>
  <si>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</si>
  <si>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</si>
  <si>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</si>
  <si>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</si>
  <si>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</si>
  <si>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</si>
  <si>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</si>
  <si>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</si>
  <si>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</si>
  <si>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</si>
  <si>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</si>
  <si>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</si>
  <si>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</si>
  <si>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</si>
  <si>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</si>
  <si>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</si>
  <si>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</si>
  <si>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</si>
  <si>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</si>
  <si>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</si>
  <si>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</si>
  <si>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</si>
  <si>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</si>
  <si>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</si>
  <si>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</si>
  <si>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</si>
  <si>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</si>
  <si>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</si>
  <si>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</si>
  <si>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</si>
  <si>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</si>
  <si>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</si>
  <si>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</si>
  <si>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</si>
  <si>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</si>
  <si>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</si>
  <si>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</si>
  <si>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</si>
  <si>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</si>
  <si>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</si>
  <si>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</si>
  <si>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</si>
  <si>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</si>
  <si>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</si>
  <si>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</si>
  <si>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</si>
  <si>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</si>
  <si>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</si>
  <si>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</si>
  <si>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</si>
  <si>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</si>
  <si>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</si>
  <si>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</si>
  <si>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</si>
  <si>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</si>
  <si>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</si>
  <si>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</si>
  <si>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</si>
  <si>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</si>
  <si>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</si>
  <si>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</si>
  <si>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</si>
  <si>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</si>
  <si>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</si>
  <si>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</si>
  <si>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</si>
  <si>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</si>
  <si>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</si>
  <si>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</si>
  <si>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</si>
  <si>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</si>
  <si>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</si>
  <si>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</si>
  <si>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</si>
  <si>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</si>
  <si>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</si>
  <si>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</si>
  <si>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</si>
  <si>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</si>
  <si>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</si>
  <si>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</si>
  <si>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</si>
  <si>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</si>
  <si>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</si>
  <si>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</si>
  <si>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</si>
  <si>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</si>
  <si>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</si>
  <si>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</si>
  <si>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</si>
  <si>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</si>
  <si>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</si>
  <si>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</si>
  <si>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</si>
  <si>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</si>
  <si>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</si>
  <si>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</si>
  <si>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</si>
  <si>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</si>
  <si>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</si>
  <si>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</si>
  <si>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</si>
  <si>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</si>
  <si>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</si>
  <si>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</si>
  <si>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</si>
  <si>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</si>
  <si>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</si>
  <si>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</si>
  <si>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</si>
  <si>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</si>
  <si>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</si>
  <si>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</si>
  <si>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</si>
  <si>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</si>
  <si>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</si>
  <si>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</si>
  <si>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info@adriatiq.com</t>
  </si>
  <si>
    <t>www.jelsa-hotels.com</t>
  </si>
  <si>
    <t>JELSA</t>
  </si>
  <si>
    <t>SPLITSKO-DALMATINSKA</t>
  </si>
  <si>
    <t>5510</t>
  </si>
  <si>
    <t>BILAN SANDRA</t>
  </si>
  <si>
    <t>sandra.bilan@adriatiq.com</t>
  </si>
  <si>
    <t>STIPIŠIĆ LOVORKO</t>
  </si>
  <si>
    <t>DA</t>
  </si>
  <si>
    <t>HOTEL HVAR d.o.o.</t>
  </si>
  <si>
    <t>Jelsa, Mala banda bb</t>
  </si>
  <si>
    <t>OIB:</t>
  </si>
  <si>
    <t>94905144054</t>
  </si>
  <si>
    <t>FONTANA HOTEL APARTMANI d.o.o.</t>
  </si>
  <si>
    <t>Jelsa, Vitarnja bb</t>
  </si>
  <si>
    <t>31475330936</t>
  </si>
  <si>
    <t>Obveznik: _____JELSA d.d._____________________________________________</t>
  </si>
  <si>
    <t>Obveznik: ________JELSA d.d.____________________________________________</t>
  </si>
  <si>
    <t>Obveznik: _____JELSA d.d._______________________________________________</t>
  </si>
  <si>
    <t>Jelsa 246</t>
  </si>
  <si>
    <t>022 571 939</t>
  </si>
  <si>
    <t>022 447 205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</si>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</sst>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26" customWidth="1"/>
    <col min="2" max="2" width="13.00390625" style="126" customWidth="1"/>
    <col min="3" max="4" width="9.140625" style="126" customWidth="1"/>
    <col min="5" max="5" width="9.8515625" style="126" bestFit="1" customWidth="1"/>
    <col min="6" max="6" width="9.140625" style="126" customWidth="1"/>
    <col min="7" max="7" width="15.140625" style="126" customWidth="1"/>
    <col min="8" max="8" width="19.28125" style="126" customWidth="1"/>
    <col min="9" max="9" width="14.421875" style="126" customWidth="1"/>
    <col min="10" max="16384" width="9.140625" style="126" customWidth="1"/>
  </cols>
  <sheetData>
    <row r="1" spans="1:12" ht="15.75">
      <c r="A1" s="144" t="s">
        <v>248</v>
      </c>
      <c r="B1" s="145"/>
      <c r="C1" s="14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9">
        <v>42736</v>
      </c>
      <c r="F2" s="11"/>
      <c r="G2" s="12" t="s">
        <v>250</v>
      </c>
      <c r="H2" s="119">
        <v>43100</v>
      </c>
      <c r="I2" s="86"/>
      <c r="J2" s="10"/>
      <c r="K2" s="10"/>
      <c r="L2" s="10"/>
    </row>
    <row r="3" spans="1:12" ht="12.75">
      <c r="A3" s="87"/>
      <c r="B3" s="13"/>
      <c r="C3" s="13"/>
      <c r="D3" s="13"/>
      <c r="E3" s="14"/>
      <c r="F3" s="14"/>
      <c r="G3" s="13"/>
      <c r="H3" s="13"/>
      <c r="I3" s="88"/>
      <c r="J3" s="10"/>
      <c r="K3" s="10"/>
      <c r="L3" s="10"/>
    </row>
    <row r="4" spans="1:12" ht="15.7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9"/>
      <c r="B5" s="15"/>
      <c r="C5" s="15"/>
      <c r="D5" s="15"/>
      <c r="E5" s="16"/>
      <c r="F5" s="90"/>
      <c r="G5" s="17"/>
      <c r="H5" s="18"/>
      <c r="I5" s="91"/>
      <c r="J5" s="10"/>
      <c r="K5" s="10"/>
      <c r="L5" s="10"/>
    </row>
    <row r="6" spans="1:12" ht="12.75">
      <c r="A6" s="135" t="s">
        <v>251</v>
      </c>
      <c r="B6" s="136"/>
      <c r="C6" s="150" t="s">
        <v>322</v>
      </c>
      <c r="D6" s="151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1"/>
      <c r="C7" s="15"/>
      <c r="D7" s="15"/>
      <c r="E7" s="28"/>
      <c r="F7" s="28"/>
      <c r="G7" s="28"/>
      <c r="H7" s="28"/>
      <c r="I7" s="92"/>
      <c r="J7" s="10"/>
      <c r="K7" s="10"/>
      <c r="L7" s="10"/>
    </row>
    <row r="8" spans="1:12" ht="12.75">
      <c r="A8" s="188" t="s">
        <v>252</v>
      </c>
      <c r="B8" s="189"/>
      <c r="C8" s="150" t="s">
        <v>323</v>
      </c>
      <c r="D8" s="151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19"/>
      <c r="D9" s="25"/>
      <c r="E9" s="15"/>
      <c r="F9" s="15"/>
      <c r="G9" s="15"/>
      <c r="H9" s="15"/>
      <c r="I9" s="94"/>
      <c r="J9" s="10"/>
      <c r="K9" s="10"/>
      <c r="L9" s="10"/>
    </row>
    <row r="10" spans="1:12" ht="12.75">
      <c r="A10" s="130" t="s">
        <v>253</v>
      </c>
      <c r="B10" s="180"/>
      <c r="C10" s="150" t="s">
        <v>324</v>
      </c>
      <c r="D10" s="151"/>
      <c r="E10" s="15"/>
      <c r="F10" s="15"/>
      <c r="G10" s="15"/>
      <c r="H10" s="15"/>
      <c r="I10" s="94"/>
      <c r="J10" s="10"/>
      <c r="K10" s="10"/>
      <c r="L10" s="10"/>
    </row>
    <row r="11" spans="1:12" ht="12.75">
      <c r="A11" s="181"/>
      <c r="B11" s="180"/>
      <c r="C11" s="15"/>
      <c r="D11" s="15"/>
      <c r="E11" s="15"/>
      <c r="F11" s="15"/>
      <c r="G11" s="15"/>
      <c r="H11" s="15"/>
      <c r="I11" s="94"/>
      <c r="J11" s="10"/>
      <c r="K11" s="10"/>
      <c r="L11" s="10"/>
    </row>
    <row r="12" spans="1:12" ht="12.75">
      <c r="A12" s="135" t="s">
        <v>254</v>
      </c>
      <c r="B12" s="136"/>
      <c r="C12" s="152" t="s">
        <v>325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3"/>
      <c r="B13" s="21"/>
      <c r="C13" s="20"/>
      <c r="D13" s="15"/>
      <c r="E13" s="15"/>
      <c r="F13" s="15"/>
      <c r="G13" s="15"/>
      <c r="H13" s="15"/>
      <c r="I13" s="94"/>
      <c r="J13" s="10"/>
      <c r="K13" s="10"/>
      <c r="L13" s="10"/>
    </row>
    <row r="14" spans="1:12" ht="12.75">
      <c r="A14" s="135" t="s">
        <v>255</v>
      </c>
      <c r="B14" s="136"/>
      <c r="C14" s="178">
        <v>21465</v>
      </c>
      <c r="D14" s="179"/>
      <c r="E14" s="15"/>
      <c r="F14" s="152" t="s">
        <v>326</v>
      </c>
      <c r="G14" s="177"/>
      <c r="H14" s="177"/>
      <c r="I14" s="138"/>
      <c r="J14" s="10"/>
      <c r="K14" s="10"/>
      <c r="L14" s="10"/>
    </row>
    <row r="15" spans="1:12" ht="12.75">
      <c r="A15" s="93"/>
      <c r="B15" s="21"/>
      <c r="C15" s="15"/>
      <c r="D15" s="15"/>
      <c r="E15" s="15"/>
      <c r="F15" s="15"/>
      <c r="G15" s="15"/>
      <c r="H15" s="15"/>
      <c r="I15" s="94"/>
      <c r="J15" s="10"/>
      <c r="K15" s="10"/>
      <c r="L15" s="10"/>
    </row>
    <row r="16" spans="1:12" ht="12.75">
      <c r="A16" s="135" t="s">
        <v>256</v>
      </c>
      <c r="B16" s="136"/>
      <c r="C16" s="152" t="s">
        <v>346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3"/>
      <c r="B17" s="21"/>
      <c r="C17" s="15"/>
      <c r="D17" s="15"/>
      <c r="E17" s="15"/>
      <c r="F17" s="15"/>
      <c r="G17" s="15"/>
      <c r="H17" s="15"/>
      <c r="I17" s="94"/>
      <c r="J17" s="10"/>
      <c r="K17" s="10"/>
      <c r="L17" s="10"/>
    </row>
    <row r="18" spans="1:12" ht="12.75">
      <c r="A18" s="135" t="s">
        <v>257</v>
      </c>
      <c r="B18" s="136"/>
      <c r="C18" s="173" t="s">
        <v>327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3"/>
      <c r="B19" s="21"/>
      <c r="C19" s="20"/>
      <c r="D19" s="15"/>
      <c r="E19" s="15"/>
      <c r="F19" s="15"/>
      <c r="G19" s="15"/>
      <c r="H19" s="15"/>
      <c r="I19" s="94"/>
      <c r="J19" s="10"/>
      <c r="K19" s="10"/>
      <c r="L19" s="10"/>
    </row>
    <row r="20" spans="1:12" ht="12.75">
      <c r="A20" s="135" t="s">
        <v>258</v>
      </c>
      <c r="B20" s="136"/>
      <c r="C20" s="173" t="s">
        <v>328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3"/>
      <c r="B21" s="21"/>
      <c r="C21" s="20"/>
      <c r="D21" s="15"/>
      <c r="E21" s="15"/>
      <c r="F21" s="15"/>
      <c r="G21" s="15"/>
      <c r="H21" s="15"/>
      <c r="I21" s="94"/>
      <c r="J21" s="10"/>
      <c r="K21" s="10"/>
      <c r="L21" s="10"/>
    </row>
    <row r="22" spans="1:12" ht="12.75">
      <c r="A22" s="135" t="s">
        <v>259</v>
      </c>
      <c r="B22" s="136"/>
      <c r="C22" s="120">
        <v>171</v>
      </c>
      <c r="D22" s="152" t="s">
        <v>329</v>
      </c>
      <c r="E22" s="163"/>
      <c r="F22" s="164"/>
      <c r="G22" s="135"/>
      <c r="H22" s="176"/>
      <c r="I22" s="96"/>
      <c r="J22" s="10"/>
      <c r="K22" s="10"/>
      <c r="L22" s="10"/>
    </row>
    <row r="23" spans="1:12" ht="12.75">
      <c r="A23" s="93"/>
      <c r="B23" s="21"/>
      <c r="C23" s="15"/>
      <c r="D23" s="23"/>
      <c r="E23" s="23"/>
      <c r="F23" s="23"/>
      <c r="G23" s="23"/>
      <c r="H23" s="15"/>
      <c r="I23" s="94"/>
      <c r="J23" s="10"/>
      <c r="K23" s="10"/>
      <c r="L23" s="10"/>
    </row>
    <row r="24" spans="1:12" ht="12.75">
      <c r="A24" s="135" t="s">
        <v>260</v>
      </c>
      <c r="B24" s="136"/>
      <c r="C24" s="120">
        <v>17</v>
      </c>
      <c r="D24" s="152" t="s">
        <v>330</v>
      </c>
      <c r="E24" s="163"/>
      <c r="F24" s="163"/>
      <c r="G24" s="164"/>
      <c r="H24" s="50" t="s">
        <v>261</v>
      </c>
      <c r="I24" s="127">
        <v>53</v>
      </c>
      <c r="J24" s="10"/>
      <c r="K24" s="10"/>
      <c r="L24" s="10"/>
    </row>
    <row r="25" spans="1:12" ht="12.75">
      <c r="A25" s="93"/>
      <c r="B25" s="21"/>
      <c r="C25" s="15"/>
      <c r="D25" s="23"/>
      <c r="E25" s="23"/>
      <c r="F25" s="23"/>
      <c r="G25" s="21"/>
      <c r="H25" s="21" t="s">
        <v>317</v>
      </c>
      <c r="I25" s="97"/>
      <c r="J25" s="10"/>
      <c r="K25" s="10"/>
      <c r="L25" s="10"/>
    </row>
    <row r="26" spans="1:12" ht="12.75">
      <c r="A26" s="135" t="s">
        <v>262</v>
      </c>
      <c r="B26" s="136"/>
      <c r="C26" s="121" t="s">
        <v>335</v>
      </c>
      <c r="D26" s="24"/>
      <c r="E26" s="32"/>
      <c r="F26" s="23"/>
      <c r="G26" s="165" t="s">
        <v>263</v>
      </c>
      <c r="H26" s="136"/>
      <c r="I26" s="122" t="s">
        <v>331</v>
      </c>
      <c r="J26" s="10"/>
      <c r="K26" s="10"/>
      <c r="L26" s="10"/>
    </row>
    <row r="27" spans="1:12" ht="12.75">
      <c r="A27" s="93"/>
      <c r="B27" s="21"/>
      <c r="C27" s="15"/>
      <c r="D27" s="23"/>
      <c r="E27" s="23"/>
      <c r="F27" s="23"/>
      <c r="G27" s="23"/>
      <c r="H27" s="15"/>
      <c r="I27" s="98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338</v>
      </c>
      <c r="I28" s="172"/>
      <c r="J28" s="10"/>
      <c r="K28" s="10"/>
      <c r="L28" s="10"/>
    </row>
    <row r="29" spans="1:12" ht="12.75">
      <c r="A29" s="99"/>
      <c r="B29" s="32"/>
      <c r="C29" s="32"/>
      <c r="D29" s="25"/>
      <c r="E29" s="15"/>
      <c r="F29" s="15"/>
      <c r="G29" s="15"/>
      <c r="H29" s="26"/>
      <c r="I29" s="98"/>
      <c r="J29" s="10"/>
      <c r="K29" s="10"/>
      <c r="L29" s="10"/>
    </row>
    <row r="30" spans="1:12" ht="12.75">
      <c r="A30" s="160" t="s">
        <v>336</v>
      </c>
      <c r="B30" s="153"/>
      <c r="C30" s="153"/>
      <c r="D30" s="154"/>
      <c r="E30" s="160" t="s">
        <v>337</v>
      </c>
      <c r="F30" s="153"/>
      <c r="G30" s="153"/>
      <c r="H30" s="150" t="s">
        <v>339</v>
      </c>
      <c r="I30" s="151"/>
      <c r="J30" s="10"/>
      <c r="K30" s="10"/>
      <c r="L30" s="10"/>
    </row>
    <row r="31" spans="1:12" ht="12.75">
      <c r="A31" s="93"/>
      <c r="B31" s="21"/>
      <c r="C31" s="20"/>
      <c r="D31" s="161"/>
      <c r="E31" s="161"/>
      <c r="F31" s="161"/>
      <c r="G31" s="162"/>
      <c r="H31" s="15"/>
      <c r="I31" s="100"/>
      <c r="J31" s="10"/>
      <c r="K31" s="10"/>
      <c r="L31" s="10"/>
    </row>
    <row r="32" spans="1:12" ht="12.75">
      <c r="A32" s="160" t="s">
        <v>340</v>
      </c>
      <c r="B32" s="153"/>
      <c r="C32" s="153"/>
      <c r="D32" s="154"/>
      <c r="E32" s="160" t="s">
        <v>341</v>
      </c>
      <c r="F32" s="153"/>
      <c r="G32" s="153"/>
      <c r="H32" s="150" t="s">
        <v>342</v>
      </c>
      <c r="I32" s="151"/>
      <c r="J32" s="10"/>
      <c r="K32" s="10"/>
      <c r="L32" s="10"/>
    </row>
    <row r="33" spans="1:12" ht="12.75">
      <c r="A33" s="93"/>
      <c r="B33" s="21"/>
      <c r="C33" s="20"/>
      <c r="D33" s="27"/>
      <c r="E33" s="27"/>
      <c r="F33" s="27"/>
      <c r="G33" s="28"/>
      <c r="H33" s="15"/>
      <c r="I33" s="101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3"/>
      <c r="B35" s="21"/>
      <c r="C35" s="20"/>
      <c r="D35" s="27"/>
      <c r="E35" s="27"/>
      <c r="F35" s="27"/>
      <c r="G35" s="28"/>
      <c r="H35" s="15"/>
      <c r="I35" s="101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2"/>
      <c r="B37" s="29"/>
      <c r="C37" s="155"/>
      <c r="D37" s="156"/>
      <c r="E37" s="15"/>
      <c r="F37" s="155"/>
      <c r="G37" s="156"/>
      <c r="H37" s="15"/>
      <c r="I37" s="94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2"/>
      <c r="B39" s="29"/>
      <c r="C39" s="30"/>
      <c r="D39" s="31"/>
      <c r="E39" s="15"/>
      <c r="F39" s="30"/>
      <c r="G39" s="31"/>
      <c r="H39" s="15"/>
      <c r="I39" s="94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3"/>
      <c r="B41" s="32"/>
      <c r="C41" s="32"/>
      <c r="D41" s="32"/>
      <c r="E41" s="22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29"/>
      <c r="C42" s="30"/>
      <c r="D42" s="31"/>
      <c r="E42" s="15"/>
      <c r="F42" s="30"/>
      <c r="G42" s="31"/>
      <c r="H42" s="15"/>
      <c r="I42" s="94"/>
      <c r="J42" s="10"/>
      <c r="K42" s="10"/>
      <c r="L42" s="10"/>
    </row>
    <row r="43" spans="1:12" ht="12.75">
      <c r="A43" s="104"/>
      <c r="B43" s="33"/>
      <c r="C43" s="33"/>
      <c r="D43" s="19"/>
      <c r="E43" s="19"/>
      <c r="F43" s="33"/>
      <c r="G43" s="19"/>
      <c r="H43" s="19"/>
      <c r="I43" s="105"/>
      <c r="J43" s="10"/>
      <c r="K43" s="10"/>
      <c r="L43" s="10"/>
    </row>
    <row r="44" spans="1:12" ht="12.75">
      <c r="A44" s="130" t="s">
        <v>266</v>
      </c>
      <c r="B44" s="131"/>
      <c r="C44" s="150"/>
      <c r="D44" s="151"/>
      <c r="E44" s="25"/>
      <c r="F44" s="152"/>
      <c r="G44" s="153"/>
      <c r="H44" s="153"/>
      <c r="I44" s="154"/>
      <c r="J44" s="10"/>
      <c r="K44" s="10"/>
      <c r="L44" s="10"/>
    </row>
    <row r="45" spans="1:12" ht="12.75">
      <c r="A45" s="102"/>
      <c r="B45" s="29"/>
      <c r="C45" s="155"/>
      <c r="D45" s="156"/>
      <c r="E45" s="15"/>
      <c r="F45" s="155"/>
      <c r="G45" s="157"/>
      <c r="H45" s="34"/>
      <c r="I45" s="106"/>
      <c r="J45" s="10"/>
      <c r="K45" s="10"/>
      <c r="L45" s="10"/>
    </row>
    <row r="46" spans="1:12" ht="12.75">
      <c r="A46" s="130" t="s">
        <v>267</v>
      </c>
      <c r="B46" s="131"/>
      <c r="C46" s="152" t="s">
        <v>332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3"/>
      <c r="B47" s="21"/>
      <c r="C47" s="20" t="s">
        <v>268</v>
      </c>
      <c r="D47" s="15"/>
      <c r="E47" s="15"/>
      <c r="F47" s="15"/>
      <c r="G47" s="15"/>
      <c r="H47" s="15"/>
      <c r="I47" s="94"/>
      <c r="J47" s="10"/>
      <c r="K47" s="10"/>
      <c r="L47" s="10"/>
    </row>
    <row r="48" spans="1:12" ht="12.75">
      <c r="A48" s="130" t="s">
        <v>269</v>
      </c>
      <c r="B48" s="131"/>
      <c r="C48" s="137" t="s">
        <v>347</v>
      </c>
      <c r="D48" s="133"/>
      <c r="E48" s="134"/>
      <c r="F48" s="15"/>
      <c r="G48" s="50" t="s">
        <v>270</v>
      </c>
      <c r="H48" s="137" t="s">
        <v>348</v>
      </c>
      <c r="I48" s="134"/>
      <c r="J48" s="10"/>
      <c r="K48" s="10"/>
      <c r="L48" s="10"/>
    </row>
    <row r="49" spans="1:12" ht="12.75">
      <c r="A49" s="93"/>
      <c r="B49" s="21"/>
      <c r="C49" s="20"/>
      <c r="D49" s="15"/>
      <c r="E49" s="15"/>
      <c r="F49" s="15"/>
      <c r="G49" s="15"/>
      <c r="H49" s="15"/>
      <c r="I49" s="94"/>
      <c r="J49" s="10"/>
      <c r="K49" s="10"/>
      <c r="L49" s="10"/>
    </row>
    <row r="50" spans="1:12" ht="12.75">
      <c r="A50" s="130" t="s">
        <v>257</v>
      </c>
      <c r="B50" s="131"/>
      <c r="C50" s="132" t="s">
        <v>333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3"/>
      <c r="B51" s="21"/>
      <c r="C51" s="15"/>
      <c r="D51" s="15"/>
      <c r="E51" s="15"/>
      <c r="F51" s="15"/>
      <c r="G51" s="15"/>
      <c r="H51" s="15"/>
      <c r="I51" s="94"/>
      <c r="J51" s="10"/>
      <c r="K51" s="10"/>
      <c r="L51" s="10"/>
    </row>
    <row r="52" spans="1:12" ht="12.75">
      <c r="A52" s="135" t="s">
        <v>271</v>
      </c>
      <c r="B52" s="136"/>
      <c r="C52" s="137" t="s">
        <v>334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7"/>
      <c r="B53" s="19"/>
      <c r="C53" s="146" t="s">
        <v>272</v>
      </c>
      <c r="D53" s="146"/>
      <c r="E53" s="146"/>
      <c r="F53" s="146"/>
      <c r="G53" s="146"/>
      <c r="H53" s="146"/>
      <c r="I53" s="108"/>
      <c r="J53" s="10"/>
      <c r="K53" s="10"/>
      <c r="L53" s="10"/>
    </row>
    <row r="54" spans="1:12" ht="12.75">
      <c r="A54" s="107"/>
      <c r="B54" s="19"/>
      <c r="C54" s="35"/>
      <c r="D54" s="35"/>
      <c r="E54" s="35"/>
      <c r="F54" s="35"/>
      <c r="G54" s="35"/>
      <c r="H54" s="35"/>
      <c r="I54" s="108"/>
      <c r="J54" s="10"/>
      <c r="K54" s="10"/>
      <c r="L54" s="10"/>
    </row>
    <row r="55" spans="1:12" ht="12.75">
      <c r="A55" s="107"/>
      <c r="B55" s="139" t="s">
        <v>273</v>
      </c>
      <c r="C55" s="140"/>
      <c r="D55" s="140"/>
      <c r="E55" s="140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7"/>
      <c r="B57" s="141" t="s">
        <v>306</v>
      </c>
      <c r="C57" s="142"/>
      <c r="D57" s="142"/>
      <c r="E57" s="142"/>
      <c r="F57" s="142"/>
      <c r="G57" s="142"/>
      <c r="H57" s="142"/>
      <c r="I57" s="109"/>
      <c r="J57" s="10"/>
      <c r="K57" s="10"/>
      <c r="L57" s="10"/>
    </row>
    <row r="58" spans="1:12" ht="12.75">
      <c r="A58" s="107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7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5"/>
      <c r="C61" s="15"/>
      <c r="D61" s="15"/>
      <c r="E61" s="15"/>
      <c r="F61" s="15"/>
      <c r="G61" s="36"/>
      <c r="H61" s="37"/>
      <c r="I61" s="114"/>
      <c r="J61" s="10"/>
      <c r="K61" s="10"/>
      <c r="L61" s="10"/>
    </row>
    <row r="62" spans="1:12" ht="12.75">
      <c r="A62" s="89"/>
      <c r="B62" s="15"/>
      <c r="C62" s="15"/>
      <c r="D62" s="15"/>
      <c r="E62" s="19" t="s">
        <v>275</v>
      </c>
      <c r="F62" s="32"/>
      <c r="G62" s="147" t="s">
        <v>276</v>
      </c>
      <c r="H62" s="148"/>
      <c r="I62" s="149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8"/>
      <c r="H63" s="12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7" t="s">
        <v>277</v>
      </c>
      <c r="J4" s="58" t="s">
        <v>318</v>
      </c>
      <c r="K4" s="59" t="s">
        <v>319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6">
        <v>2</v>
      </c>
      <c r="J5" s="55">
        <v>3</v>
      </c>
      <c r="K5" s="55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2">
        <f>J9+J16+J26+J35+J39</f>
        <v>123634520</v>
      </c>
      <c r="K8" s="52">
        <f>K9+K16+K26+K35+K39</f>
        <v>122612249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30517</v>
      </c>
      <c r="K9" s="52">
        <f>SUM(K10:K15)</f>
        <v>7867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30517</v>
      </c>
      <c r="K11" s="7">
        <v>7867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123592186</v>
      </c>
      <c r="K16" s="52">
        <f>SUM(K17:K25)</f>
        <v>122604382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8217383</v>
      </c>
      <c r="K17" s="7">
        <v>8217383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114559218</v>
      </c>
      <c r="K18" s="7">
        <v>113480831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603708</v>
      </c>
      <c r="K19" s="7">
        <v>605819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121155</v>
      </c>
      <c r="K20" s="7">
        <v>100128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90722</v>
      </c>
      <c r="K23" s="7">
        <v>200221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0</v>
      </c>
      <c r="K26" s="52">
        <f>SUM(K27:K34)</f>
        <v>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11817</v>
      </c>
      <c r="K35" s="52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11817</v>
      </c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2">
        <f>J41+J49+J56+J64</f>
        <v>13186600</v>
      </c>
      <c r="K40" s="52">
        <f>K41+K49+K56+K64</f>
        <v>14140598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275580</v>
      </c>
      <c r="K41" s="52">
        <f>SUM(K42:K48)</f>
        <v>341628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253768</v>
      </c>
      <c r="K42" s="7">
        <v>271661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21812</v>
      </c>
      <c r="K46" s="7">
        <v>69967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4884186</v>
      </c>
      <c r="K49" s="52">
        <f>SUM(K50:K55)</f>
        <v>4775988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2448996</v>
      </c>
      <c r="K50" s="7">
        <v>2644700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1661988</v>
      </c>
      <c r="K51" s="7">
        <v>1203700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105755</v>
      </c>
      <c r="K53" s="7">
        <v>123832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587054</v>
      </c>
      <c r="K54" s="7">
        <v>392504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80393</v>
      </c>
      <c r="K55" s="7">
        <v>411252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f>SUM(J57:J63)</f>
        <v>6097865</v>
      </c>
      <c r="K56" s="52">
        <f>SUM(K57:K63)</f>
        <v>6574751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6097865</v>
      </c>
      <c r="K58" s="7">
        <v>6494751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>
        <v>80000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1928969</v>
      </c>
      <c r="K64" s="7">
        <v>2448231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10201</v>
      </c>
      <c r="K65" s="7">
        <v>20400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2">
        <f>J7+J8+J40+J65</f>
        <v>136831321</v>
      </c>
      <c r="K66" s="52">
        <f>K7+K8+K40+K65</f>
        <v>136773247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3">
        <f>J70+J71+J72+J78+J79+J82+J85</f>
        <v>14124043</v>
      </c>
      <c r="K69" s="53">
        <f>K70+K71+K72+K78+K79+K82+K85</f>
        <v>80631565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94043110</v>
      </c>
      <c r="K70" s="7">
        <v>74620310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>
        <v>14059645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J73+J74-J75+J76+J77</f>
        <v>14854</v>
      </c>
      <c r="K72" s="52">
        <f>K73+K74-K75+K76+K77</f>
        <v>14854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14854</v>
      </c>
      <c r="K77" s="7">
        <v>14854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f>J80-J81</f>
        <v>-83838964</v>
      </c>
      <c r="K79" s="52">
        <f>K80-K81</f>
        <v>-13385186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83838964</v>
      </c>
      <c r="K81" s="7">
        <v>13385186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3905043</v>
      </c>
      <c r="K82" s="52">
        <f>K83-K84</f>
        <v>5321942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3905043</v>
      </c>
      <c r="K83" s="7">
        <v>5321942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2">
        <f>SUM(J91:J99)</f>
        <v>91910026</v>
      </c>
      <c r="K90" s="52">
        <f>SUM(K91:K99)</f>
        <v>32525922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91435113</v>
      </c>
      <c r="K91" s="7">
        <v>31121236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108755</v>
      </c>
      <c r="K93" s="7">
        <v>92635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>
        <v>25301</v>
      </c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>
        <v>1182419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366158</v>
      </c>
      <c r="K98" s="7">
        <v>104331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2">
        <f>SUM(J101:J112)</f>
        <v>23177027</v>
      </c>
      <c r="K100" s="52">
        <f>SUM(K101:K112)</f>
        <v>16418555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3104865</v>
      </c>
      <c r="K101" s="7">
        <v>1803592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15442</v>
      </c>
      <c r="K103" s="7">
        <v>16196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648029</v>
      </c>
      <c r="K104" s="7">
        <v>88690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3590148</v>
      </c>
      <c r="K105" s="7">
        <v>895894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415680</v>
      </c>
      <c r="K108" s="7">
        <v>389805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15393460</v>
      </c>
      <c r="K109" s="7">
        <v>13159568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9403</v>
      </c>
      <c r="K112" s="7">
        <v>64810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7620225</v>
      </c>
      <c r="K113" s="7">
        <v>7197205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2">
        <f>J69+J86+J90+J100+J113</f>
        <v>136831321</v>
      </c>
      <c r="K114" s="52">
        <f>K69+K86+K90+K100+K113</f>
        <v>136773247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f>J69</f>
        <v>14124043</v>
      </c>
      <c r="K118" s="7">
        <f>K69</f>
        <v>80631565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350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7" t="s">
        <v>278</v>
      </c>
      <c r="J4" s="237" t="s">
        <v>318</v>
      </c>
      <c r="K4" s="237"/>
      <c r="L4" s="237" t="s">
        <v>319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3">
        <f>SUM(J8:J9)</f>
        <v>24571179</v>
      </c>
      <c r="K7" s="53">
        <f>SUM(K8:K9)</f>
        <v>1119780</v>
      </c>
      <c r="L7" s="53">
        <f>SUM(L8:L9)</f>
        <v>30134794</v>
      </c>
      <c r="M7" s="53">
        <f>SUM(M8:M9)</f>
        <v>1605982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24124117</v>
      </c>
      <c r="K8" s="7">
        <v>887269</v>
      </c>
      <c r="L8" s="7">
        <v>27457345</v>
      </c>
      <c r="M8" s="7">
        <v>1213343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447062</v>
      </c>
      <c r="K9" s="7">
        <v>232511</v>
      </c>
      <c r="L9" s="7">
        <v>2677449</v>
      </c>
      <c r="M9" s="7">
        <v>392639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2">
        <f>J11+J12+J16+J20+J21+J22+J25+J26</f>
        <v>21555587</v>
      </c>
      <c r="K10" s="52">
        <f>K11+K12+K16+K20+K21+K22+K25+K26</f>
        <v>4136529</v>
      </c>
      <c r="L10" s="52">
        <f>L11+L12+L16+L20+L21+L22+L25+L26</f>
        <v>25271525</v>
      </c>
      <c r="M10" s="52">
        <f>M11+M12+M16+M20+M21+M22+M25+M26</f>
        <v>4639374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2">
        <f>SUM(J13:J15)</f>
        <v>10011495</v>
      </c>
      <c r="K12" s="52">
        <f>SUM(K13:K15)</f>
        <v>1267512</v>
      </c>
      <c r="L12" s="52">
        <f>SUM(L13:L15)</f>
        <v>12851426</v>
      </c>
      <c r="M12" s="52">
        <f>SUM(M13:M15)</f>
        <v>1674341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5621308</v>
      </c>
      <c r="K13" s="7">
        <v>235287</v>
      </c>
      <c r="L13" s="7">
        <v>6988999</v>
      </c>
      <c r="M13" s="7">
        <v>437355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4390187</v>
      </c>
      <c r="K15" s="7">
        <v>1032225</v>
      </c>
      <c r="L15" s="7">
        <v>5862427</v>
      </c>
      <c r="M15" s="7">
        <v>1236986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2">
        <f>SUM(J17:J19)</f>
        <v>8029035</v>
      </c>
      <c r="K16" s="52">
        <f>SUM(K17:K19)</f>
        <v>1921186</v>
      </c>
      <c r="L16" s="52">
        <f>SUM(L17:L19)</f>
        <v>9037736</v>
      </c>
      <c r="M16" s="52">
        <f>SUM(M17:M19)</f>
        <v>2150003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5216530</v>
      </c>
      <c r="K17" s="7">
        <v>1201663</v>
      </c>
      <c r="L17" s="7">
        <v>5992085</v>
      </c>
      <c r="M17" s="7">
        <v>1388210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1778422</v>
      </c>
      <c r="K18" s="7">
        <v>459969</v>
      </c>
      <c r="L18" s="7">
        <v>1873494</v>
      </c>
      <c r="M18" s="7">
        <v>477724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1034083</v>
      </c>
      <c r="K19" s="7">
        <v>259554</v>
      </c>
      <c r="L19" s="7">
        <v>1172157</v>
      </c>
      <c r="M19" s="7">
        <v>284069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1575544</v>
      </c>
      <c r="K20" s="7">
        <v>434765</v>
      </c>
      <c r="L20" s="7">
        <v>1564013</v>
      </c>
      <c r="M20" s="7">
        <v>445135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1627735</v>
      </c>
      <c r="K21" s="7">
        <v>216583</v>
      </c>
      <c r="L21" s="7">
        <v>1727678</v>
      </c>
      <c r="M21" s="7">
        <v>296239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2">
        <f>SUM(J23:J24)</f>
        <v>60450</v>
      </c>
      <c r="K22" s="52">
        <f>SUM(K23:K24)</f>
        <v>60450</v>
      </c>
      <c r="L22" s="52">
        <f>SUM(L23:L24)</f>
        <v>0</v>
      </c>
      <c r="M22" s="52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60450</v>
      </c>
      <c r="K24" s="7">
        <v>60450</v>
      </c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251328</v>
      </c>
      <c r="K26" s="7">
        <v>236033</v>
      </c>
      <c r="L26" s="7">
        <v>90672</v>
      </c>
      <c r="M26" s="7">
        <v>73656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2">
        <f>SUM(J28:J32)</f>
        <v>1355330</v>
      </c>
      <c r="K27" s="52">
        <f>SUM(K28:K32)</f>
        <v>226570</v>
      </c>
      <c r="L27" s="52">
        <f>SUM(L28:L32)</f>
        <v>591859</v>
      </c>
      <c r="M27" s="52">
        <f>SUM(M28:M32)</f>
        <v>110750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188995</v>
      </c>
      <c r="K28" s="7">
        <v>63954</v>
      </c>
      <c r="L28" s="7">
        <v>195703</v>
      </c>
      <c r="M28" s="7">
        <v>51677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1166335</v>
      </c>
      <c r="K29" s="7">
        <v>162616</v>
      </c>
      <c r="L29" s="7">
        <v>396156</v>
      </c>
      <c r="M29" s="7">
        <v>59073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2">
        <f>SUM(J34:J37)</f>
        <v>465879</v>
      </c>
      <c r="K33" s="52">
        <f>SUM(K34:K37)</f>
        <v>445370</v>
      </c>
      <c r="L33" s="52">
        <f>SUM(L34:L37)</f>
        <v>133186</v>
      </c>
      <c r="M33" s="52">
        <f>SUM(M34:M37)</f>
        <v>56932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>
        <v>34748</v>
      </c>
      <c r="M34" s="7">
        <v>34748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465841</v>
      </c>
      <c r="K35" s="7">
        <v>445332</v>
      </c>
      <c r="L35" s="7">
        <v>98438</v>
      </c>
      <c r="M35" s="7">
        <v>22184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38</v>
      </c>
      <c r="K37" s="7">
        <v>38</v>
      </c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2">
        <f>J7+J27+J38+J40</f>
        <v>25926509</v>
      </c>
      <c r="K42" s="52">
        <f>K7+K27+K38+K40</f>
        <v>1346350</v>
      </c>
      <c r="L42" s="52">
        <f>L7+L27+L38+L40</f>
        <v>30726653</v>
      </c>
      <c r="M42" s="52">
        <f>M7+M27+M38+M40</f>
        <v>1716732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2">
        <f>J10+J33+J39+J41</f>
        <v>22021466</v>
      </c>
      <c r="K43" s="52">
        <f>K10+K33+K39+K41</f>
        <v>4581899</v>
      </c>
      <c r="L43" s="52">
        <f>L10+L33+L39+L41</f>
        <v>25404711</v>
      </c>
      <c r="M43" s="52">
        <f>M10+M33+M39+M41</f>
        <v>4696306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2">
        <f>J42-J43</f>
        <v>3905043</v>
      </c>
      <c r="K44" s="52">
        <f>K42-K43</f>
        <v>-3235549</v>
      </c>
      <c r="L44" s="52">
        <f>L42-L43</f>
        <v>5321942</v>
      </c>
      <c r="M44" s="52">
        <f>M42-M43</f>
        <v>-2979574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3905043</v>
      </c>
      <c r="K45" s="52">
        <f>IF(K42&gt;K43,K42-K43,0)</f>
        <v>0</v>
      </c>
      <c r="L45" s="52">
        <f>IF(L42&gt;L43,L42-L43,0)</f>
        <v>5321942</v>
      </c>
      <c r="M45" s="52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0</v>
      </c>
      <c r="K46" s="52">
        <f>IF(K43&gt;K42,K43-K42,0)</f>
        <v>3235549</v>
      </c>
      <c r="L46" s="52">
        <f>IF(L43&gt;L42,L43-L42,0)</f>
        <v>0</v>
      </c>
      <c r="M46" s="52">
        <f>IF(M43&gt;M42,M43-M42,0)</f>
        <v>2979574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2">
        <f>J44-J47</f>
        <v>3905043</v>
      </c>
      <c r="K48" s="52">
        <f>K44-K47</f>
        <v>-3235549</v>
      </c>
      <c r="L48" s="52">
        <f>L44-L47</f>
        <v>5321942</v>
      </c>
      <c r="M48" s="52">
        <f>M44-M47</f>
        <v>-2979574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3905043</v>
      </c>
      <c r="K49" s="52">
        <f>IF(K48&gt;0,K48,0)</f>
        <v>0</v>
      </c>
      <c r="L49" s="52">
        <f>IF(L48&gt;0,L48,0)</f>
        <v>5321942</v>
      </c>
      <c r="M49" s="52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0">
        <f>IF(J48&lt;0,-J48,0)</f>
        <v>0</v>
      </c>
      <c r="K50" s="60">
        <f>IF(K48&lt;0,-K48,0)</f>
        <v>3235549</v>
      </c>
      <c r="L50" s="60">
        <f>IF(L48&lt;0,-L48,0)</f>
        <v>0</v>
      </c>
      <c r="M50" s="60">
        <f>IF(M48&lt;0,-M48,0)</f>
        <v>2979574</v>
      </c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4"/>
      <c r="J52" s="54"/>
      <c r="K52" s="54"/>
      <c r="L52" s="54"/>
      <c r="M52" s="61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3905043</v>
      </c>
      <c r="K53" s="7">
        <v>-3235549</v>
      </c>
      <c r="L53" s="52">
        <v>5321942</v>
      </c>
      <c r="M53" s="52">
        <v>-2979574</v>
      </c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3905043</v>
      </c>
      <c r="K56" s="6">
        <v>-3235549</v>
      </c>
      <c r="L56" s="6">
        <v>5321942</v>
      </c>
      <c r="M56" s="6">
        <v>-2979574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0">
        <f>J56+J66</f>
        <v>3905043</v>
      </c>
      <c r="K67" s="60">
        <f>K56+K66</f>
        <v>-3235549</v>
      </c>
      <c r="L67" s="60">
        <f>L56+L66</f>
        <v>5321942</v>
      </c>
      <c r="M67" s="60">
        <f>M56+M66</f>
        <v>-2979574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>
        <v>3905043</v>
      </c>
      <c r="K70" s="7">
        <v>-3235549</v>
      </c>
      <c r="L70" s="7">
        <v>5321942</v>
      </c>
      <c r="M70" s="7">
        <v>-2979574</v>
      </c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350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278</v>
      </c>
      <c r="J4" s="66" t="s">
        <v>318</v>
      </c>
      <c r="K4" s="66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7">
        <v>2</v>
      </c>
      <c r="J5" s="68" t="s">
        <v>282</v>
      </c>
      <c r="K5" s="68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3905043</v>
      </c>
      <c r="K7" s="7">
        <v>5321942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1575544</v>
      </c>
      <c r="K8" s="7">
        <v>1564013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/>
      <c r="K10" s="7">
        <v>97999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v>623808</v>
      </c>
      <c r="K12" s="7">
        <v>2132975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52">
        <f>SUM(J7:J12)</f>
        <v>6104395</v>
      </c>
      <c r="K13" s="52">
        <f>SUM(K7:K12)</f>
        <v>9116929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826545</v>
      </c>
      <c r="K14" s="7">
        <v>6759226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872303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21787</v>
      </c>
      <c r="K16" s="7">
        <v>66048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2048550</v>
      </c>
      <c r="K17" s="7">
        <v>701233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52">
        <f>SUM(J14:J17)</f>
        <v>3769185</v>
      </c>
      <c r="K18" s="52">
        <f>SUM(K14:K17)</f>
        <v>7526507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52">
        <f>IF(J13&gt;J18,J13-J18,0)</f>
        <v>2335210</v>
      </c>
      <c r="K19" s="52">
        <f>IF(K13&gt;K18,K13-K18,0)</f>
        <v>1590422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v>436872</v>
      </c>
      <c r="K28" s="7">
        <v>578908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7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7">
        <v>754000</v>
      </c>
      <c r="K30" s="7">
        <v>476886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3">
        <f>SUM(J28:J30)</f>
        <v>1190872</v>
      </c>
      <c r="K31" s="52">
        <f>SUM(K28:K30)</f>
        <v>1055794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3">
        <f>IF(J31&gt;J27,J31-J27,0)</f>
        <v>1190872</v>
      </c>
      <c r="K33" s="52">
        <f>IF(K31&gt;K27,K31-K27,0)</f>
        <v>1055794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>
        <v>113629</v>
      </c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52">
        <f>SUM(J35:J37)</f>
        <v>113629</v>
      </c>
      <c r="K38" s="52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7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/>
      <c r="K41" s="7">
        <v>15366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>
        <v>4875</v>
      </c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52">
        <f>SUM(J39:J43)</f>
        <v>4875</v>
      </c>
      <c r="K44" s="52">
        <f>SUM(K39:K43)</f>
        <v>15366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52">
        <f>IF(J38&gt;J44,J38-J44,0)</f>
        <v>108754</v>
      </c>
      <c r="K45" s="52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52">
        <f>IF(J44&gt;J38,J44-J38,0)</f>
        <v>0</v>
      </c>
      <c r="K46" s="52">
        <f>IF(K44&gt;K38,K44-K38,0)</f>
        <v>15366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52">
        <f>IF(J19-J20+J32-J33+J45-J46&gt;0,J19-J20+J32-J33+J45-J46,0)</f>
        <v>1253092</v>
      </c>
      <c r="K47" s="52">
        <f>IF(K19-K20+K32-K33+K45-K46&gt;0,K19-K20+K32-K33+K45-K46,0)</f>
        <v>519262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675877</v>
      </c>
      <c r="K49" s="7">
        <v>1928969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>
        <f>J47</f>
        <v>1253092</v>
      </c>
      <c r="K50" s="7">
        <f>K47</f>
        <v>519262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f>J48</f>
        <v>0</v>
      </c>
      <c r="K51" s="7">
        <f>K48</f>
        <v>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0">
        <f>J49+J50-J51</f>
        <v>1928969</v>
      </c>
      <c r="K52" s="60">
        <f>K49+K50-K51</f>
        <v>2448231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278</v>
      </c>
      <c r="J4" s="66" t="s">
        <v>318</v>
      </c>
      <c r="K4" s="66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1">
        <v>2</v>
      </c>
      <c r="J5" s="72" t="s">
        <v>282</v>
      </c>
      <c r="K5" s="72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4"/>
    </row>
    <row r="2" spans="1:12" ht="15.75">
      <c r="A2" s="41"/>
      <c r="B2" s="73"/>
      <c r="C2" s="284" t="s">
        <v>281</v>
      </c>
      <c r="D2" s="284"/>
      <c r="E2" s="76">
        <v>42736</v>
      </c>
      <c r="F2" s="42" t="s">
        <v>250</v>
      </c>
      <c r="G2" s="285">
        <v>43100</v>
      </c>
      <c r="H2" s="286"/>
      <c r="I2" s="73"/>
      <c r="J2" s="73"/>
      <c r="K2" s="73"/>
      <c r="L2" s="77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0" t="s">
        <v>304</v>
      </c>
      <c r="J3" s="81" t="s">
        <v>150</v>
      </c>
      <c r="K3" s="81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3">
        <v>2</v>
      </c>
      <c r="J4" s="82" t="s">
        <v>282</v>
      </c>
      <c r="K4" s="82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3">
        <v>1</v>
      </c>
      <c r="J5" s="44">
        <v>94043110</v>
      </c>
      <c r="K5" s="44">
        <v>74620310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3">
        <v>2</v>
      </c>
      <c r="J6" s="45"/>
      <c r="K6" s="45">
        <v>14059645</v>
      </c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3">
        <v>3</v>
      </c>
      <c r="J7" s="45">
        <v>14854</v>
      </c>
      <c r="K7" s="45">
        <v>14854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3">
        <v>4</v>
      </c>
      <c r="J8" s="45">
        <v>-83838964</v>
      </c>
      <c r="K8" s="45">
        <v>-13385186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3">
        <v>5</v>
      </c>
      <c r="J9" s="45">
        <v>3905043</v>
      </c>
      <c r="K9" s="45">
        <v>5321942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3">
        <v>6</v>
      </c>
      <c r="J10" s="45"/>
      <c r="K10" s="45"/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3">
        <v>7</v>
      </c>
      <c r="J11" s="45"/>
      <c r="K11" s="45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3">
        <v>8</v>
      </c>
      <c r="J12" s="45"/>
      <c r="K12" s="45"/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3">
        <v>9</v>
      </c>
      <c r="J13" s="45"/>
      <c r="K13" s="45"/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3">
        <v>10</v>
      </c>
      <c r="J14" s="78">
        <f>SUM(J5:J13)</f>
        <v>14124043</v>
      </c>
      <c r="K14" s="78">
        <f>SUM(K5:K13)</f>
        <v>80631565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3">
        <v>11</v>
      </c>
      <c r="J15" s="45"/>
      <c r="K15" s="45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3">
        <v>12</v>
      </c>
      <c r="J16" s="45"/>
      <c r="K16" s="45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3">
        <v>13</v>
      </c>
      <c r="J17" s="45"/>
      <c r="K17" s="45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3">
        <v>14</v>
      </c>
      <c r="J18" s="45"/>
      <c r="K18" s="45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3">
        <v>15</v>
      </c>
      <c r="J19" s="45"/>
      <c r="K19" s="45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3">
        <v>16</v>
      </c>
      <c r="J20" s="45"/>
      <c r="K20" s="45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6">
        <v>18</v>
      </c>
      <c r="J23" s="44">
        <v>14124043</v>
      </c>
      <c r="K23" s="44">
        <v>80631565</v>
      </c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7">
        <v>19</v>
      </c>
      <c r="J24" s="79"/>
      <c r="K24" s="79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9" t="s">
        <v>279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2018-02-28T13:00:38Z</cp:lastPrinted>
  <dcterms:created xsi:type="dcterms:W3CDTF">2008-10-17T11:51:54Z</dcterms:created>
  <dcterms:modified xsi:type="dcterms:W3CDTF">2018-02-28T13:52:25Z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