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<sst xmlns="http://schemas.openxmlformats.org/spreadsheetml/2006/main" count="401" uniqueCount="351">
  <si>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</si>
  <si>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</si>
  <si>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</si>
  <si>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</si>
  <si>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</si>
  <si>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</si>
  <si>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</si>
  <si>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</si>
  <si>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</si>
  <si>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</si>
  <si>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</si>
  <si>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</si>
  <si>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</si>
  <si>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</si>
  <si>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</si>
  <si>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</si>
  <si>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</si>
  <si>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</si>
  <si>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</si>
  <si>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</si>
  <si>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</si>
  <si>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</si>
  <si>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</si>
  <si>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</si>
  <si>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</si>
  <si>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</si>
  <si>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</si>
  <si>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</si>
  <si>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</si>
  <si>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</si>
  <si>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</si>
  <si>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</si>
  <si>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</si>
  <si>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</si>
  <si>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</si>
  <si>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</si>
  <si>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</si>
  <si>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</si>
  <si>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</si>
  <si>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</si>
  <si>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</si>
  <si>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</si>
  <si>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</si>
  <si>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</si>
  <si>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</si>
  <si>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</si>
  <si>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</si>
  <si>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</si>
  <si>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</si>
  <si>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</si>
  <si>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</si>
  <si>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</si>
  <si>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</si>
  <si>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</si>
  <si>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</si>
  <si>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</si>
  <si>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</si>
  <si>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</si>
  <si>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</si>
  <si>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</si>
  <si>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</si>
  <si>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</si>
  <si>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</si>
  <si>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</si>
  <si>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</si>
  <si>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</si>
  <si>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</si>
  <si>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</si>
  <si>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</si>
  <si>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</si>
  <si>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</si>
  <si>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</si>
  <si>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</si>
  <si>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</si>
  <si>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</si>
  <si>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</si>
  <si>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</si>
  <si>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</si>
  <si>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</si>
  <si>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</si>
  <si>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</si>
  <si>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</si>
  <si>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</si>
  <si>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</si>
  <si>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</si>
  <si>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</si>
  <si>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</si>
  <si>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</si>
  <si>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</si>
  <si>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</si>
  <si>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</si>
  <si>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</si>
  <si>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</si>
  <si>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</si>
  <si>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</si>
  <si>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</si>
  <si>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</si>
  <si>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</si>
  <si>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</si>
  <si>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</si>
  <si>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</si>
  <si>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</si>
  <si>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</si>
  <si>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</si>
  <si>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</si>
  <si>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</si>
  <si>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</si>
  <si>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</si>
  <si>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</si>
  <si>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</si>
  <si>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</si>
  <si>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</si>
  <si>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</si>
  <si>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</si>
  <si>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</si>
  <si>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</si>
  <si>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</si>
  <si>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</si>
  <si>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</si>
  <si>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</si>
  <si>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</si>
  <si>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</si>
  <si>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</si>
  <si>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</si>
  <si>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</si>
  <si>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</si>
  <si>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</si>
  <si>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</si>
  <si>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</si>
  <si>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</si>
  <si>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</si>
  <si>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</si>
  <si>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</si>
  <si>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</si>
  <si>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</si>
  <si>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</si>
  <si>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</si>
  <si>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</si>
  <si>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</si>
  <si>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</si>
  <si>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</si>
  <si>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</si>
  <si>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</si>
  <si>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</si>
  <si>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</si>
  <si>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</si>
  <si>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</si>
  <si>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</si>
  <si>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</si>
  <si>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</si>
  <si>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</si>
  <si>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</si>
  <si>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</si>
  <si>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</si>
  <si>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</si>
  <si>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</si>
  <si>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</si>
  <si>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</si>
  <si>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</si>
  <si>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</si>
  <si>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</si>
  <si>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</si>
  <si>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</si>
  <si>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</si>
  <si>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</si>
  <si>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</si>
  <si>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</si>
  <si>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</si>
  <si>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</si>
  <si>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</si>
  <si>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</si>
  <si>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</si>
  <si>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</si>
  <si>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</si>
  <si>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</si>
  <si>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</si>
  <si>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</si>
  <si>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</si>
  <si>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</si>
  <si>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</si>
  <si>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</si>
  <si>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</si>
  <si>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</si>
  <si>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</si>
  <si>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</si>
  <si>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</si>
  <si>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</si>
  <si>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</si>
  <si>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</si>
  <si>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</si>
  <si>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</si>
  <si>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</si>
  <si>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</si>
  <si>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</si>
  <si>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</si>
  <si>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</si>
  <si>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</si>
  <si>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</si>
  <si>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</si>
  <si>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</si>
  <si>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</si>
  <si>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</si>
  <si>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</si>
  <si>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</si>
  <si>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</si>
  <si>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</si>
  <si>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</si>
  <si>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</si>
  <si>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</si>
  <si>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</si>
  <si>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</si>
  <si>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</si>
  <si>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</si>
  <si>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</si>
  <si>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</si>
  <si>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</si>
  <si>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</si>
  <si>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</si>
  <si>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</si>
  <si>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</si>
  <si>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</si>
  <si>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</si>
  <si>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</si>
  <si>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</si>
  <si>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</si>
  <si>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</si>
  <si>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</si>
  <si>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</si>
  <si>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</si>
  <si>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</si>
  <si>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</si>
  <si>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</si>
  <si>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</si>
  <si>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</si>
  <si>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</si>
  <si>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</si>
  <si>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</si>
  <si>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</si>
  <si>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</si>
  <si>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</si>
  <si>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</si>
  <si>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</si>
  <si>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</si>
  <si>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</si>
  <si>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</si>
  <si>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</si>
  <si>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</si>
  <si>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</si>
  <si>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</si>
  <si>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</si>
  <si>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</si>
  <si>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</si>
  <si>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</si>
  <si>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</si>
  <si>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</si>
  <si>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</si>
  <si>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</si>
  <si>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</si>
  <si>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</si>
  <si>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</si>
  <si>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</si>
  <si>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</si>
  <si>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</si>
  <si>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</si>
  <si>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</si>
  <si>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</si>
  <si>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</si>
  <si>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</si>
  <si>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</si>
  <si>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</si>
  <si>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</si>
  <si>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</si>
  <si>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</si>
  <si>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</si>
  <si>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</si>
  <si>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</si>
  <si>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</si>
  <si>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</si>
  <si>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</si>
  <si>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</si>
  <si>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</si>
  <si>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</si>
  <si>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</si>
  <si>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</si>
  <si>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</si>
  <si>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</si>
  <si>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</si>
  <si>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</si>
  <si>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</si>
  <si>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</si>
  <si>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</si>
  <si>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</si>
  <si>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</si>
  <si>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</si>
  <si>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</si>
  <si>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</si>
  <si>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</si>
  <si>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</si>
  <si>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</si>
  <si>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</si>
  <si>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</si>
  <si>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</si>
  <si>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</si>
  <si>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</si>
  <si>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</si>
  <si>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</si>
  <si>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</si>
  <si>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</si>
  <si>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</si>
  <si>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</si>
  <si>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</si>
  <si>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</si>
  <si>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</si>
  <si>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</si>
  <si>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</si>
  <si>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</si>
  <si>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</si>
  <si>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</si>
  <si>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</si>
  <si>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</si>
  <si>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</si>
  <si>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</si>
  <si>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</si>
  <si>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</si>
  <si>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</si>
  <si>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</si>
  <si>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</si>
  <si>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bb</t>
  </si>
  <si>
    <t>info@adriatiq.com</t>
  </si>
  <si>
    <t>www.jelsa-hotels.com</t>
  </si>
  <si>
    <t>JELSA</t>
  </si>
  <si>
    <t>SPLITSKO-DALMATINSKA</t>
  </si>
  <si>
    <t>5510</t>
  </si>
  <si>
    <t>BILAN SANDRA</t>
  </si>
  <si>
    <t>022 571 227</t>
  </si>
  <si>
    <t>022 571 142</t>
  </si>
  <si>
    <t>sandra.bilan@adriatiq.com</t>
  </si>
  <si>
    <t>STIPIŠIĆ LOVORKO</t>
  </si>
  <si>
    <t>DA</t>
  </si>
  <si>
    <t>HOTEL HVAR d.o.o.</t>
  </si>
  <si>
    <t>Jelsa, Mala banda bb</t>
  </si>
  <si>
    <t>OIB:</t>
  </si>
  <si>
    <t>94905144054</t>
  </si>
  <si>
    <t>FONTANA HOTEL APARTMANI d.o.o.</t>
  </si>
  <si>
    <t>Jelsa, Vitarnja bb</t>
  </si>
  <si>
    <t>31475330936</t>
  </si>
  <si>
    <t>Obveznik: _____JELSA d.d._____________________________________________</t>
  </si>
  <si>
    <t>Obveznik: ________JELSA d.d.____________________________________________</t>
  </si>
  <si>
    <t>Obveznik: _____JELSA d.d._______________________________________________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</si>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</sst>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26" customWidth="1"/>
    <col min="2" max="2" width="13.00390625" style="126" customWidth="1"/>
    <col min="3" max="4" width="9.140625" style="126" customWidth="1"/>
    <col min="5" max="5" width="9.8515625" style="126" bestFit="1" customWidth="1"/>
    <col min="6" max="6" width="9.140625" style="126" customWidth="1"/>
    <col min="7" max="7" width="15.140625" style="126" customWidth="1"/>
    <col min="8" max="8" width="19.28125" style="126" customWidth="1"/>
    <col min="9" max="9" width="14.421875" style="126" customWidth="1"/>
    <col min="10" max="16384" width="9.140625" style="126" customWidth="1"/>
  </cols>
  <sheetData>
    <row r="1" spans="1:12" ht="15.7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>
        <v>41640</v>
      </c>
      <c r="F2" s="11"/>
      <c r="G2" s="12" t="s">
        <v>250</v>
      </c>
      <c r="H2" s="119">
        <v>41729</v>
      </c>
      <c r="I2" s="86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.7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30"/>
      <c r="B11" s="129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21465</v>
      </c>
      <c r="D14" s="147"/>
      <c r="E14" s="15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171</v>
      </c>
      <c r="D22" s="143" t="s">
        <v>330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17</v>
      </c>
      <c r="D24" s="143" t="s">
        <v>331</v>
      </c>
      <c r="E24" s="151"/>
      <c r="F24" s="151"/>
      <c r="G24" s="152"/>
      <c r="H24" s="50" t="s">
        <v>261</v>
      </c>
      <c r="I24" s="127">
        <v>53</v>
      </c>
      <c r="J24" s="10"/>
      <c r="K24" s="10"/>
      <c r="L24" s="10"/>
    </row>
    <row r="25" spans="1:12" ht="12.75">
      <c r="A25" s="93"/>
      <c r="B25" s="21"/>
      <c r="C25" s="15"/>
      <c r="D25" s="23"/>
      <c r="E25" s="23"/>
      <c r="F25" s="23"/>
      <c r="G25" s="21"/>
      <c r="H25" s="21" t="s">
        <v>317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1" t="s">
        <v>338</v>
      </c>
      <c r="D26" s="24"/>
      <c r="E26" s="32"/>
      <c r="F26" s="23"/>
      <c r="G26" s="154" t="s">
        <v>263</v>
      </c>
      <c r="H26" s="140"/>
      <c r="I26" s="122" t="s">
        <v>332</v>
      </c>
      <c r="J26" s="10"/>
      <c r="K26" s="10"/>
      <c r="L26" s="10"/>
    </row>
    <row r="27" spans="1:12" ht="12.75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341</v>
      </c>
      <c r="I28" s="161"/>
      <c r="J28" s="10"/>
      <c r="K28" s="10"/>
      <c r="L28" s="10"/>
    </row>
    <row r="29" spans="1:12" ht="12.75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.75">
      <c r="A30" s="162" t="s">
        <v>339</v>
      </c>
      <c r="B30" s="163"/>
      <c r="C30" s="163"/>
      <c r="D30" s="164"/>
      <c r="E30" s="162" t="s">
        <v>340</v>
      </c>
      <c r="F30" s="163"/>
      <c r="G30" s="163"/>
      <c r="H30" s="131" t="s">
        <v>342</v>
      </c>
      <c r="I30" s="132"/>
      <c r="J30" s="10"/>
      <c r="K30" s="10"/>
      <c r="L30" s="10"/>
    </row>
    <row r="31" spans="1:12" ht="12.75">
      <c r="A31" s="93"/>
      <c r="B31" s="21"/>
      <c r="C31" s="20"/>
      <c r="D31" s="165"/>
      <c r="E31" s="165"/>
      <c r="F31" s="165"/>
      <c r="G31" s="166"/>
      <c r="H31" s="15"/>
      <c r="I31" s="100"/>
      <c r="J31" s="10"/>
      <c r="K31" s="10"/>
      <c r="L31" s="10"/>
    </row>
    <row r="32" spans="1:12" ht="12.75">
      <c r="A32" s="162" t="s">
        <v>343</v>
      </c>
      <c r="B32" s="163"/>
      <c r="C32" s="163"/>
      <c r="D32" s="164"/>
      <c r="E32" s="162" t="s">
        <v>344</v>
      </c>
      <c r="F32" s="163"/>
      <c r="G32" s="163"/>
      <c r="H32" s="131" t="s">
        <v>345</v>
      </c>
      <c r="I32" s="132"/>
      <c r="J32" s="10"/>
      <c r="K32" s="10"/>
      <c r="L32" s="10"/>
    </row>
    <row r="33" spans="1:12" ht="12.75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29"/>
      <c r="C37" s="167"/>
      <c r="D37" s="168"/>
      <c r="E37" s="15"/>
      <c r="F37" s="167"/>
      <c r="G37" s="168"/>
      <c r="H37" s="15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.75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.75">
      <c r="A44" s="128" t="s">
        <v>266</v>
      </c>
      <c r="B44" s="172"/>
      <c r="C44" s="131"/>
      <c r="D44" s="132"/>
      <c r="E44" s="25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29"/>
      <c r="C45" s="167"/>
      <c r="D45" s="168"/>
      <c r="E45" s="15"/>
      <c r="F45" s="167"/>
      <c r="G45" s="169"/>
      <c r="H45" s="34"/>
      <c r="I45" s="106"/>
      <c r="J45" s="10"/>
      <c r="K45" s="10"/>
      <c r="L45" s="10"/>
    </row>
    <row r="46" spans="1:12" ht="12.75">
      <c r="A46" s="128" t="s">
        <v>267</v>
      </c>
      <c r="B46" s="172"/>
      <c r="C46" s="143" t="s">
        <v>333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1"/>
      <c r="C47" s="20" t="s">
        <v>268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28" t="s">
        <v>269</v>
      </c>
      <c r="B48" s="172"/>
      <c r="C48" s="173" t="s">
        <v>334</v>
      </c>
      <c r="D48" s="174"/>
      <c r="E48" s="175"/>
      <c r="F48" s="15"/>
      <c r="G48" s="50" t="s">
        <v>270</v>
      </c>
      <c r="H48" s="173" t="s">
        <v>335</v>
      </c>
      <c r="I48" s="175"/>
      <c r="J48" s="10"/>
      <c r="K48" s="10"/>
      <c r="L48" s="10"/>
    </row>
    <row r="49" spans="1:12" ht="12.75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336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39" t="s">
        <v>271</v>
      </c>
      <c r="B52" s="140"/>
      <c r="C52" s="173" t="s">
        <v>337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19"/>
      <c r="C53" s="178" t="s">
        <v>272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85" t="s">
        <v>273</v>
      </c>
      <c r="C55" s="186"/>
      <c r="D55" s="186"/>
      <c r="E55" s="186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306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.75">
      <c r="A62" s="89"/>
      <c r="B62" s="15"/>
      <c r="C62" s="15"/>
      <c r="D62" s="15"/>
      <c r="E62" s="19" t="s">
        <v>275</v>
      </c>
      <c r="F62" s="32"/>
      <c r="G62" s="179" t="s">
        <v>276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7" t="s">
        <v>277</v>
      </c>
      <c r="J4" s="58" t="s">
        <v>318</v>
      </c>
      <c r="K4" s="59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6">
        <v>2</v>
      </c>
      <c r="J5" s="55">
        <v>3</v>
      </c>
      <c r="K5" s="55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2">
        <f>J9+J16+J26+J35+J39</f>
        <v>130453921</v>
      </c>
      <c r="K8" s="52">
        <f>K9+K16+K26+K35+K39</f>
        <v>130072254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2">
        <f>SUM(J10:J15)</f>
        <v>9181</v>
      </c>
      <c r="K9" s="52">
        <f>SUM(K10:K15)</f>
        <v>11198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9181</v>
      </c>
      <c r="K11" s="7">
        <v>11198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2">
        <f>SUM(J17:J25)</f>
        <v>127751075</v>
      </c>
      <c r="K16" s="52">
        <f>SUM(K17:K25)</f>
        <v>127367391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8217383</v>
      </c>
      <c r="K17" s="7">
        <v>8217383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118339330</v>
      </c>
      <c r="K18" s="7">
        <v>118020709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762582</v>
      </c>
      <c r="K19" s="7">
        <v>769297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373406</v>
      </c>
      <c r="K20" s="7">
        <v>301628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38374</v>
      </c>
      <c r="K22" s="7">
        <v>38374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20000</v>
      </c>
      <c r="K23" s="7">
        <v>20000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2">
        <f>SUM(J27:J34)</f>
        <v>2693665</v>
      </c>
      <c r="K26" s="52">
        <f>SUM(K27:K34)</f>
        <v>2693665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2693665</v>
      </c>
      <c r="K28" s="7">
        <v>2693665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2">
        <f>J41+J49+J56+J64</f>
        <v>8222480</v>
      </c>
      <c r="K40" s="52">
        <f>K41+K49+K56+K64</f>
        <v>7823719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2">
        <f>SUM(J42:J48)</f>
        <v>199986</v>
      </c>
      <c r="K41" s="52">
        <f>SUM(K42:K48)</f>
        <v>185268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130076</v>
      </c>
      <c r="K42" s="7">
        <v>151221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69910</v>
      </c>
      <c r="K46" s="7">
        <v>34047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2">
        <f>SUM(J50:J55)</f>
        <v>4887991</v>
      </c>
      <c r="K49" s="52">
        <f>SUM(K50:K55)</f>
        <v>4767535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1943788</v>
      </c>
      <c r="K50" s="7">
        <v>1985143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1444065</v>
      </c>
      <c r="K51" s="7">
        <v>1189377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96940</v>
      </c>
      <c r="K53" s="7">
        <v>97962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1288600</v>
      </c>
      <c r="K54" s="7">
        <v>1372263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114598</v>
      </c>
      <c r="K55" s="7">
        <v>122790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2">
        <f>SUM(J57:J63)</f>
        <v>2002015</v>
      </c>
      <c r="K56" s="52">
        <f>SUM(K57:K63)</f>
        <v>2112015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2002015</v>
      </c>
      <c r="K58" s="7">
        <v>2112015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1132488</v>
      </c>
      <c r="K64" s="7">
        <v>758901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7052</v>
      </c>
      <c r="K65" s="7">
        <v>72029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2">
        <f>J7+J8+J40+J65</f>
        <v>138683453</v>
      </c>
      <c r="K66" s="52">
        <f>K7+K8+K40+K65</f>
        <v>137968002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3">
        <f>J70+J71+J72+J78+J79+J82+J85</f>
        <v>10013690</v>
      </c>
      <c r="K69" s="53">
        <f>K70+K71+K72+K78+K79+K82+K85</f>
        <v>7391624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94043110</v>
      </c>
      <c r="K70" s="7">
        <v>94043110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2">
        <f>J73+J74-J75+J76+J77</f>
        <v>14854</v>
      </c>
      <c r="K72" s="52">
        <f>K73+K74-K75+K76+K77</f>
        <v>14854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14854</v>
      </c>
      <c r="K77" s="7">
        <v>14854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2">
        <f>J80-J81</f>
        <v>-80931829</v>
      </c>
      <c r="K79" s="52">
        <f>K80-K81</f>
        <v>-84044274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80931829</v>
      </c>
      <c r="K81" s="7">
        <v>84044274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2">
        <f>J83-J84</f>
        <v>-3112445</v>
      </c>
      <c r="K82" s="52">
        <f>K83-K84</f>
        <v>-2622066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3112445</v>
      </c>
      <c r="K84" s="7">
        <v>2622066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2">
        <f>SUM(J91:J99)</f>
        <v>3166405</v>
      </c>
      <c r="K90" s="52">
        <f>SUM(K91:K99)</f>
        <v>3163535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42580</v>
      </c>
      <c r="K91" s="7">
        <v>39710</v>
      </c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988157</v>
      </c>
      <c r="K95" s="7">
        <v>988157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2135668</v>
      </c>
      <c r="K98" s="7">
        <v>2135668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2">
        <f>SUM(J101:J112)</f>
        <v>118430512</v>
      </c>
      <c r="K100" s="52">
        <f>SUM(K101:K112)</f>
        <v>120303074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341602</v>
      </c>
      <c r="K101" s="7">
        <v>429279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95088630</v>
      </c>
      <c r="K102" s="7">
        <v>95342772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265900</v>
      </c>
      <c r="K104" s="7">
        <v>2050086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4547630</v>
      </c>
      <c r="K105" s="7">
        <v>4228796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594744</v>
      </c>
      <c r="K108" s="7">
        <v>543993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17582164</v>
      </c>
      <c r="K109" s="7">
        <v>17699883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9842</v>
      </c>
      <c r="K112" s="7">
        <v>8265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7072846</v>
      </c>
      <c r="K113" s="7">
        <v>7109769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2">
        <f>J69+J86+J90+J100+J113</f>
        <v>138683453</v>
      </c>
      <c r="K114" s="52">
        <f>K69+K86+K90+K100+K113</f>
        <v>137968002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10013690</v>
      </c>
      <c r="K118" s="7">
        <v>7391624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7" t="s">
        <v>278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3">
        <f>SUM(J8:J9)</f>
        <v>472272</v>
      </c>
      <c r="K7" s="53">
        <f>SUM(K8:K9)</f>
        <v>472272</v>
      </c>
      <c r="L7" s="53">
        <f>SUM(L8:L9)</f>
        <v>416091</v>
      </c>
      <c r="M7" s="53">
        <f>SUM(M8:M9)</f>
        <v>416091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406842</v>
      </c>
      <c r="K8" s="7">
        <v>406842</v>
      </c>
      <c r="L8" s="7">
        <v>373475</v>
      </c>
      <c r="M8" s="7">
        <v>373475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65430</v>
      </c>
      <c r="K9" s="7">
        <v>65430</v>
      </c>
      <c r="L9" s="7">
        <v>42616</v>
      </c>
      <c r="M9" s="7">
        <v>42616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2622840</v>
      </c>
      <c r="K10" s="52">
        <f>K11+K12+K16+K20+K21+K22+K25+K26</f>
        <v>2622840</v>
      </c>
      <c r="L10" s="52">
        <f>L11+L12+L16+L20+L21+L22+L25+L26</f>
        <v>2820869</v>
      </c>
      <c r="M10" s="52">
        <f>M11+M12+M16+M20+M21+M22+M25+M26</f>
        <v>2820869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714134</v>
      </c>
      <c r="K12" s="52">
        <f>SUM(K13:K15)</f>
        <v>714134</v>
      </c>
      <c r="L12" s="52">
        <f>SUM(L13:L15)</f>
        <v>857101</v>
      </c>
      <c r="M12" s="52">
        <f>SUM(M13:M15)</f>
        <v>857101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99894</v>
      </c>
      <c r="K13" s="7">
        <v>99894</v>
      </c>
      <c r="L13" s="7">
        <v>127597</v>
      </c>
      <c r="M13" s="7">
        <v>127597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614240</v>
      </c>
      <c r="K15" s="7">
        <v>614240</v>
      </c>
      <c r="L15" s="7">
        <v>729504</v>
      </c>
      <c r="M15" s="7">
        <v>729504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1004557</v>
      </c>
      <c r="K16" s="52">
        <f>SUM(K17:K19)</f>
        <v>1004557</v>
      </c>
      <c r="L16" s="52">
        <f>SUM(L17:L19)</f>
        <v>1290292</v>
      </c>
      <c r="M16" s="52">
        <f>SUM(M17:M19)</f>
        <v>1290292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610213</v>
      </c>
      <c r="K17" s="7">
        <v>610213</v>
      </c>
      <c r="L17" s="7">
        <v>773548</v>
      </c>
      <c r="M17" s="7">
        <v>773548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261911</v>
      </c>
      <c r="K18" s="7">
        <v>261911</v>
      </c>
      <c r="L18" s="7">
        <v>349327</v>
      </c>
      <c r="M18" s="7">
        <v>349327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132433</v>
      </c>
      <c r="K19" s="7">
        <v>132433</v>
      </c>
      <c r="L19" s="7">
        <v>167417</v>
      </c>
      <c r="M19" s="7">
        <v>167417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505444</v>
      </c>
      <c r="K20" s="7">
        <v>505444</v>
      </c>
      <c r="L20" s="7">
        <v>479940</v>
      </c>
      <c r="M20" s="7">
        <v>479940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392183</v>
      </c>
      <c r="K21" s="7">
        <v>392183</v>
      </c>
      <c r="L21" s="7">
        <v>166078</v>
      </c>
      <c r="M21" s="7">
        <v>166078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3752</v>
      </c>
      <c r="K22" s="52">
        <f>SUM(K23:K24)</f>
        <v>3752</v>
      </c>
      <c r="L22" s="52">
        <f>SUM(L23:L24)</f>
        <v>20550</v>
      </c>
      <c r="M22" s="52">
        <f>SUM(M23:M24)</f>
        <v>20550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3752</v>
      </c>
      <c r="K24" s="7">
        <v>3752</v>
      </c>
      <c r="L24" s="7">
        <v>20550</v>
      </c>
      <c r="M24" s="7">
        <v>20550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2770</v>
      </c>
      <c r="K26" s="7">
        <v>2770</v>
      </c>
      <c r="L26" s="7">
        <v>6908</v>
      </c>
      <c r="M26" s="7">
        <v>6908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74691</v>
      </c>
      <c r="K27" s="52">
        <f>SUM(K28:K32)</f>
        <v>74691</v>
      </c>
      <c r="L27" s="52">
        <f>SUM(L28:L32)</f>
        <v>65246</v>
      </c>
      <c r="M27" s="52">
        <f>SUM(M28:M32)</f>
        <v>65246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71500</v>
      </c>
      <c r="K28" s="7">
        <v>71500</v>
      </c>
      <c r="L28" s="7">
        <v>41356</v>
      </c>
      <c r="M28" s="7">
        <v>41356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3191</v>
      </c>
      <c r="K29" s="7">
        <v>3191</v>
      </c>
      <c r="L29" s="7">
        <v>23890</v>
      </c>
      <c r="M29" s="7">
        <v>23890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1382941</v>
      </c>
      <c r="K33" s="52">
        <f>SUM(K34:K37)</f>
        <v>1382941</v>
      </c>
      <c r="L33" s="52">
        <f>SUM(L34:L37)</f>
        <v>282534</v>
      </c>
      <c r="M33" s="52">
        <f>SUM(M34:M37)</f>
        <v>282534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12761</v>
      </c>
      <c r="K34" s="7">
        <v>12761</v>
      </c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1370180</v>
      </c>
      <c r="K35" s="7">
        <v>1370180</v>
      </c>
      <c r="L35" s="7">
        <v>282534</v>
      </c>
      <c r="M35" s="7">
        <v>282534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546963</v>
      </c>
      <c r="K42" s="52">
        <f>K7+K27+K38+K40</f>
        <v>546963</v>
      </c>
      <c r="L42" s="52">
        <f>L7+L27+L38+L40</f>
        <v>481337</v>
      </c>
      <c r="M42" s="52">
        <f>M7+M27+M38+M40</f>
        <v>481337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4005781</v>
      </c>
      <c r="K43" s="52">
        <f>K10+K33+K39+K41</f>
        <v>4005781</v>
      </c>
      <c r="L43" s="52">
        <f>L10+L33+L39+L41</f>
        <v>3103403</v>
      </c>
      <c r="M43" s="52">
        <f>M10+M33+M39+M41</f>
        <v>3103403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-3458818</v>
      </c>
      <c r="K44" s="52">
        <f>K42-K43</f>
        <v>-3458818</v>
      </c>
      <c r="L44" s="52">
        <f>L42-L43</f>
        <v>-2622066</v>
      </c>
      <c r="M44" s="52">
        <f>M42-M43</f>
        <v>-2622066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3458818</v>
      </c>
      <c r="K46" s="52">
        <f>IF(K43&gt;K42,K43-K42,0)</f>
        <v>3458818</v>
      </c>
      <c r="L46" s="52">
        <f>IF(L43&gt;L42,L43-L42,0)</f>
        <v>2622066</v>
      </c>
      <c r="M46" s="52">
        <f>IF(M43&gt;M42,M43-M42,0)</f>
        <v>2622066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-3458818</v>
      </c>
      <c r="K48" s="52">
        <f>K44-K47</f>
        <v>-3458818</v>
      </c>
      <c r="L48" s="52">
        <f>L44-L47</f>
        <v>-2622066</v>
      </c>
      <c r="M48" s="52">
        <f>M44-M47</f>
        <v>-2622066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3458818</v>
      </c>
      <c r="K50" s="60">
        <f>IF(K48&lt;0,-K48,0)</f>
        <v>3458818</v>
      </c>
      <c r="L50" s="60">
        <f>IF(L48&lt;0,-L48,0)</f>
        <v>2622066</v>
      </c>
      <c r="M50" s="60">
        <f>IF(M48&lt;0,-M48,0)</f>
        <v>2622066</v>
      </c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-3458818</v>
      </c>
      <c r="K53" s="7">
        <v>-3458818</v>
      </c>
      <c r="L53" s="7">
        <v>-2622066</v>
      </c>
      <c r="M53" s="7">
        <v>-2622066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-3458818</v>
      </c>
      <c r="K56" s="6">
        <v>-3458818</v>
      </c>
      <c r="L56" s="6">
        <v>-2622066</v>
      </c>
      <c r="M56" s="6">
        <v>-2622066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-3458818</v>
      </c>
      <c r="K67" s="60">
        <f>K56+K66</f>
        <v>-3458818</v>
      </c>
      <c r="L67" s="60">
        <f>L56+L66</f>
        <v>-2622066</v>
      </c>
      <c r="M67" s="60">
        <f>M56+M66</f>
        <v>-2622066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-3458818</v>
      </c>
      <c r="K70" s="7">
        <v>-3458818</v>
      </c>
      <c r="L70" s="7">
        <v>-2622066</v>
      </c>
      <c r="M70" s="7">
        <v>-2622066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278</v>
      </c>
      <c r="J4" s="66" t="s">
        <v>318</v>
      </c>
      <c r="K4" s="66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7">
        <v>2</v>
      </c>
      <c r="J5" s="68" t="s">
        <v>282</v>
      </c>
      <c r="K5" s="68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-3458818</v>
      </c>
      <c r="K7" s="7">
        <v>-2622066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505444</v>
      </c>
      <c r="K8" s="7">
        <v>479940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2404394</v>
      </c>
      <c r="K9" s="7">
        <v>1618420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>
        <v>120456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/>
      <c r="K11" s="7">
        <v>14718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>
        <v>105311</v>
      </c>
      <c r="K12" s="7">
        <v>34053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2">
        <f>SUM(J7:J12)</f>
        <v>-443669</v>
      </c>
      <c r="K13" s="52">
        <f>SUM(K7:K12)</f>
        <v>-354479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7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128410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23510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14538</v>
      </c>
      <c r="K17" s="7">
        <v>64977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2">
        <f>SUM(J14:J17)</f>
        <v>166458</v>
      </c>
      <c r="K18" s="52">
        <f>SUM(K14:K17)</f>
        <v>64977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2">
        <f>IF(J13&gt;J18,J13-J18,0)</f>
        <v>0</v>
      </c>
      <c r="K19" s="52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2">
        <f>IF(J18&gt;J13,J18-J13,0)</f>
        <v>610127</v>
      </c>
      <c r="K20" s="52">
        <f>IF(K18&gt;K13,K18-K13,0)</f>
        <v>419456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>
        <v>100966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3">
        <f>SUM(J22:J26)</f>
        <v>100966</v>
      </c>
      <c r="K27" s="52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>
        <v>98273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110000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3">
        <f>SUM(J28:J30)</f>
        <v>0</v>
      </c>
      <c r="K31" s="52">
        <f>SUM(K28:K30)</f>
        <v>208273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IF(J27&gt;J31,J27-J31,0)</f>
        <v>100966</v>
      </c>
      <c r="K32" s="52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IF(J31&gt;J27,J31-J27,0)</f>
        <v>0</v>
      </c>
      <c r="K33" s="52">
        <f>IF(K31&gt;K27,K31-K27,0)</f>
        <v>208273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1260581</v>
      </c>
      <c r="K36" s="7">
        <v>254142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7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2">
        <f>SUM(J35:J37)</f>
        <v>1260581</v>
      </c>
      <c r="K38" s="52">
        <f>SUM(K35:K37)</f>
        <v>254142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7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7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7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2">
        <f>SUM(J39:J43)</f>
        <v>0</v>
      </c>
      <c r="K44" s="52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2">
        <f>IF(J38&gt;J44,J38-J44,0)</f>
        <v>1260581</v>
      </c>
      <c r="K45" s="52">
        <f>IF(K38&gt;K44,K38-K44,0)</f>
        <v>254142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2">
        <f>IF(J19-J20+J32-J33+J45-J46&gt;0,J19-J20+J32-J33+J45-J46,0)</f>
        <v>751420</v>
      </c>
      <c r="K47" s="52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373587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112338</v>
      </c>
      <c r="K49" s="7">
        <v>1132488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>
        <f>J47</f>
        <v>751420</v>
      </c>
      <c r="K50" s="7">
        <f>K47</f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f>J48</f>
        <v>0</v>
      </c>
      <c r="K51" s="7">
        <f>K48</f>
        <v>373587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0">
        <f>J49+J50-J51</f>
        <v>863758</v>
      </c>
      <c r="K52" s="60">
        <f>K49+K50-K51</f>
        <v>758901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278</v>
      </c>
      <c r="J4" s="66" t="s">
        <v>318</v>
      </c>
      <c r="K4" s="66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1">
        <v>2</v>
      </c>
      <c r="J5" s="72" t="s">
        <v>282</v>
      </c>
      <c r="K5" s="72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1"/>
      <c r="B2" s="73"/>
      <c r="C2" s="268" t="s">
        <v>281</v>
      </c>
      <c r="D2" s="268"/>
      <c r="E2" s="76">
        <v>41640</v>
      </c>
      <c r="F2" s="42" t="s">
        <v>250</v>
      </c>
      <c r="G2" s="269">
        <v>41729</v>
      </c>
      <c r="H2" s="270"/>
      <c r="I2" s="73"/>
      <c r="J2" s="73"/>
      <c r="K2" s="73"/>
      <c r="L2" s="77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304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282</v>
      </c>
      <c r="K4" s="82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3">
        <v>1</v>
      </c>
      <c r="J5" s="6">
        <v>94043110</v>
      </c>
      <c r="K5" s="44">
        <v>94043110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3">
        <v>2</v>
      </c>
      <c r="J6" s="7">
        <v>14854</v>
      </c>
      <c r="K6" s="45">
        <v>14854</v>
      </c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3">
        <v>3</v>
      </c>
      <c r="J7" s="7"/>
      <c r="K7" s="45"/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3">
        <v>4</v>
      </c>
      <c r="J8" s="7">
        <v>-80931828</v>
      </c>
      <c r="K8" s="45">
        <v>-84044274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3">
        <v>5</v>
      </c>
      <c r="J9" s="7">
        <v>-3458818</v>
      </c>
      <c r="K9" s="45">
        <v>-2622066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3">
        <v>6</v>
      </c>
      <c r="J10" s="45"/>
      <c r="K10" s="45"/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3">
        <v>7</v>
      </c>
      <c r="J11" s="45"/>
      <c r="K11" s="45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3">
        <v>8</v>
      </c>
      <c r="J12" s="45"/>
      <c r="K12" s="45"/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3">
        <v>9</v>
      </c>
      <c r="J13" s="45"/>
      <c r="K13" s="45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3">
        <v>10</v>
      </c>
      <c r="J14" s="78">
        <f>SUM(J5:J13)</f>
        <v>9667318</v>
      </c>
      <c r="K14" s="78">
        <f>SUM(K5:K13)</f>
        <v>7391624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3">
        <v>11</v>
      </c>
      <c r="J15" s="45"/>
      <c r="K15" s="45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3">
        <v>12</v>
      </c>
      <c r="J16" s="45"/>
      <c r="K16" s="45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3">
        <v>13</v>
      </c>
      <c r="J17" s="45"/>
      <c r="K17" s="45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3">
        <v>14</v>
      </c>
      <c r="J18" s="45"/>
      <c r="K18" s="45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3">
        <v>15</v>
      </c>
      <c r="J19" s="45"/>
      <c r="K19" s="45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3">
        <v>16</v>
      </c>
      <c r="J20" s="45"/>
      <c r="K20" s="45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4">
        <v>9667318</v>
      </c>
      <c r="K23" s="44">
        <v>7391624</v>
      </c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7">
        <v>19</v>
      </c>
      <c r="J24" s="79"/>
      <c r="K24" s="79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2014-04-29T08:50:34Z</cp:lastPrinted>
  <dcterms:created xsi:type="dcterms:W3CDTF">2008-10-17T11:51:54Z</dcterms:created>
  <dcterms:modified xsi:type="dcterms:W3CDTF">2014-04-29T09:59:48Z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