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<sst xmlns="http://schemas.openxmlformats.org/spreadsheetml/2006/main" count="395" uniqueCount="345">
  <si>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</si>
  <si>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</si>
  <si>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</si>
  <si>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</si>
  <si>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</si>
  <si>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</si>
  <si>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</si>
  <si>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</si>
  <si>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</si>
  <si>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</si>
  <si>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</si>
  <si>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</si>
  <si>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</si>
  <si>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</si>
  <si>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</si>
  <si>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</si>
  <si>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</si>
  <si>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</si>
  <si>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</si>
  <si>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</si>
  <si>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</si>
  <si>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</si>
  <si>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</si>
  <si>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</si>
  <si>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</si>
  <si>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</si>
  <si>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</si>
  <si>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</si>
  <si>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</si>
  <si>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</si>
  <si>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</si>
  <si>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</si>
  <si>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</si>
  <si>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</si>
  <si>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</si>
  <si>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</si>
  <si>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</si>
  <si>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</si>
  <si>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</si>
  <si>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</si>
  <si>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</si>
  <si>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</si>
  <si>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</si>
  <si>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</si>
  <si>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</si>
  <si>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</si>
  <si>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</si>
  <si>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</si>
  <si>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</si>
  <si>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</si>
  <si>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</si>
  <si>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</si>
  <si>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</si>
  <si>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</si>
  <si>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</si>
  <si>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</si>
  <si>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</si>
  <si>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</si>
  <si>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</si>
  <si>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</si>
  <si>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</si>
  <si>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</si>
  <si>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</si>
  <si>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</si>
  <si>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</si>
  <si>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</si>
  <si>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</si>
  <si>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</si>
  <si>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</si>
  <si>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</si>
  <si>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</si>
  <si>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</si>
  <si>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</si>
  <si>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</si>
  <si>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</si>
  <si>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</si>
  <si>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</si>
  <si>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</si>
  <si>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</si>
  <si>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</si>
  <si>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</si>
  <si>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</si>
  <si>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</si>
  <si>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</si>
  <si>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</si>
  <si>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</si>
  <si>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</si>
  <si>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</si>
  <si>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</si>
  <si>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</si>
  <si>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</si>
  <si>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</si>
  <si>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</si>
  <si>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</si>
  <si>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</si>
  <si>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</si>
  <si>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</si>
  <si>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</si>
  <si>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</si>
  <si>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</si>
  <si>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</si>
  <si>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</si>
  <si>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</si>
  <si>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</si>
  <si>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</si>
  <si>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</si>
  <si>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</si>
  <si>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</si>
  <si>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</si>
  <si>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</si>
  <si>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</si>
  <si>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</si>
  <si>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</si>
  <si>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</si>
  <si>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</si>
  <si>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</si>
  <si>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</si>
  <si>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</si>
  <si>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</si>
  <si>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</si>
  <si>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</si>
  <si>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</si>
  <si>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</si>
  <si>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</si>
  <si>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</si>
  <si>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</si>
  <si>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</si>
  <si>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</si>
  <si>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</si>
  <si>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</si>
  <si>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</si>
  <si>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</si>
  <si>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</si>
  <si>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</si>
  <si>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</si>
  <si>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</si>
  <si>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</si>
  <si>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</si>
  <si>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</si>
  <si>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</si>
  <si>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</si>
  <si>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</si>
  <si>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</si>
  <si>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</si>
  <si>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</si>
  <si>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</si>
  <si>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</si>
  <si>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</si>
  <si>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</si>
  <si>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</si>
  <si>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</si>
  <si>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</si>
  <si>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</si>
  <si>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</si>
  <si>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</si>
  <si>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</si>
  <si>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</si>
  <si>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</si>
  <si>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</si>
  <si>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</si>
  <si>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</si>
  <si>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</si>
  <si>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</si>
  <si>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</si>
  <si>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</si>
  <si>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</si>
  <si>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</si>
  <si>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</si>
  <si>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</si>
  <si>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</si>
  <si>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</si>
  <si>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</si>
  <si>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</si>
  <si>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</si>
  <si>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</si>
  <si>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</si>
  <si>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</si>
  <si>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</si>
  <si>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</si>
  <si>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</si>
  <si>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</si>
  <si>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</si>
  <si>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</si>
  <si>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</si>
  <si>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</si>
  <si>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</si>
  <si>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</si>
  <si>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</si>
  <si>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</si>
  <si>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</si>
  <si>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</si>
  <si>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</si>
  <si>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</si>
  <si>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</si>
  <si>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</si>
  <si>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</si>
  <si>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</si>
  <si>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</si>
  <si>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</si>
  <si>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</si>
  <si>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</si>
  <si>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</si>
  <si>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</si>
  <si>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</si>
  <si>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</si>
  <si>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</si>
  <si>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</si>
  <si>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</si>
  <si>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</si>
  <si>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</si>
  <si>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</si>
  <si>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</si>
  <si>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</si>
  <si>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</si>
  <si>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</si>
  <si>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</si>
  <si>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</si>
  <si>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</si>
  <si>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</si>
  <si>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</si>
  <si>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</si>
  <si>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</si>
  <si>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</si>
  <si>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</si>
  <si>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</si>
  <si>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</si>
  <si>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</si>
  <si>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</si>
  <si>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</si>
  <si>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</si>
  <si>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</si>
  <si>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</si>
  <si>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</si>
  <si>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</si>
  <si>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</si>
  <si>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</si>
  <si>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</si>
  <si>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</si>
  <si>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</si>
  <si>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</si>
  <si>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</si>
  <si>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</si>
  <si>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</si>
  <si>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</si>
  <si>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</si>
  <si>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</si>
  <si>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</si>
  <si>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</si>
  <si>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</si>
  <si>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</si>
  <si>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</si>
  <si>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</si>
  <si>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</si>
  <si>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</si>
  <si>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</si>
  <si>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</si>
  <si>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</si>
  <si>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</si>
  <si>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</si>
  <si>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</si>
  <si>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</si>
  <si>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</si>
  <si>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</si>
  <si>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</si>
  <si>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</si>
  <si>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</si>
  <si>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</si>
  <si>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</si>
  <si>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</si>
  <si>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</si>
  <si>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</si>
  <si>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</si>
  <si>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</si>
  <si>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</si>
  <si>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</si>
  <si>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</si>
  <si>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</si>
  <si>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</si>
  <si>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</si>
  <si>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</si>
  <si>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</si>
  <si>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</si>
  <si>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</si>
  <si>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</si>
  <si>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</si>
  <si>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</si>
  <si>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</si>
  <si>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</si>
  <si>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</si>
  <si>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</si>
  <si>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</si>
  <si>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</si>
  <si>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</si>
  <si>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</si>
  <si>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</si>
  <si>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</si>
  <si>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</si>
  <si>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</si>
  <si>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</si>
  <si>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</si>
  <si>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</si>
  <si>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</si>
  <si>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</si>
  <si>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</si>
  <si>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</si>
  <si>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</si>
  <si>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</si>
  <si>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</si>
  <si>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</si>
  <si>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</si>
  <si>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</si>
  <si>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</si>
  <si>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</si>
  <si>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</si>
  <si>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</si>
  <si>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</si>
  <si>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</si>
  <si>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</si>
  <si>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</si>
  <si>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</si>
  <si>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</si>
  <si>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</si>
  <si>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</si>
  <si>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03517292</t>
  </si>
  <si>
    <t>060004761</t>
  </si>
  <si>
    <t>51177655549</t>
  </si>
  <si>
    <t>JELSA d.d.</t>
  </si>
  <si>
    <t>Jelsa</t>
  </si>
  <si>
    <t>Mala banda bb</t>
  </si>
  <si>
    <t>info@adriatiq.com</t>
  </si>
  <si>
    <t>www.jelsa-hotels.com</t>
  </si>
  <si>
    <t>SPLITSKO-DALMATINSKA</t>
  </si>
  <si>
    <t>JELSA</t>
  </si>
  <si>
    <t>NE</t>
  </si>
  <si>
    <t>5510</t>
  </si>
  <si>
    <t>BILAN SANDRA</t>
  </si>
  <si>
    <t>022 571 227</t>
  </si>
  <si>
    <t>022 571 142</t>
  </si>
  <si>
    <t>sandra.bilan@adriatiq.com</t>
  </si>
  <si>
    <t>STIPIŠIĆ LOVORKO</t>
  </si>
  <si>
    <t>stanje na dan 30.06.2013.</t>
  </si>
  <si>
    <t>Obveznik: ______JELSA d.d._______________________________________________________</t>
  </si>
  <si>
    <t>u razdoblju 01.01.2013. do 30.06.2013.</t>
  </si>
  <si>
    <t>Obveznik: ________JELSA d.d.______________________________________</t>
  </si>
  <si>
    <t>Obveznik: ________JELSA d.d._____________________________________________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</si>
</sst>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elsa-hotels.com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41275</v>
      </c>
      <c r="F2" s="12"/>
      <c r="G2" s="13" t="s">
        <v>250</v>
      </c>
      <c r="H2" s="120">
        <v>41455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323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324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325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326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21465</v>
      </c>
      <c r="D14" s="179"/>
      <c r="E14" s="16"/>
      <c r="F14" s="152" t="s">
        <v>327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328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329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171</v>
      </c>
      <c r="D22" s="152" t="s">
        <v>332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17</v>
      </c>
      <c r="D24" s="152" t="s">
        <v>331</v>
      </c>
      <c r="E24" s="163"/>
      <c r="F24" s="163"/>
      <c r="G24" s="164"/>
      <c r="H24" s="51" t="s">
        <v>261</v>
      </c>
      <c r="I24" s="122">
        <v>12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333</v>
      </c>
      <c r="D26" s="25"/>
      <c r="E26" s="33"/>
      <c r="F26" s="24"/>
      <c r="G26" s="165" t="s">
        <v>263</v>
      </c>
      <c r="H26" s="136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335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336</v>
      </c>
      <c r="D48" s="133"/>
      <c r="E48" s="134"/>
      <c r="F48" s="16"/>
      <c r="G48" s="51" t="s">
        <v>271</v>
      </c>
      <c r="H48" s="137" t="s">
        <v>337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338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339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elsa-hotels.com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2">
      <selection activeCell="K79" sqref="K79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341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129632826</v>
      </c>
      <c r="K8" s="53">
        <f>K9+K16+K26+K35+K39</f>
        <v>128638765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3096</v>
      </c>
      <c r="K9" s="53">
        <f>SUM(K10:K15)</f>
        <v>2926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3096</v>
      </c>
      <c r="K11" s="7">
        <v>2926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129589730</v>
      </c>
      <c r="K16" s="53">
        <f>SUM(K17:K25)</f>
        <v>128595839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8217383</v>
      </c>
      <c r="K17" s="7">
        <v>8217383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2603962</v>
      </c>
      <c r="K18" s="7">
        <v>2590033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930204</v>
      </c>
      <c r="K19" s="7">
        <v>771618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667701</v>
      </c>
      <c r="K20" s="7">
        <v>521198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38374</v>
      </c>
      <c r="K22" s="7">
        <v>38374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/>
      <c r="K23" s="7"/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117132106</v>
      </c>
      <c r="K25" s="7">
        <v>116457233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40000</v>
      </c>
      <c r="K26" s="53">
        <f>SUM(K27:K34)</f>
        <v>40000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40000</v>
      </c>
      <c r="K27" s="7">
        <v>40000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21393569</v>
      </c>
      <c r="K40" s="53">
        <f>K41+K49+K56+K64</f>
        <v>22399787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55560</v>
      </c>
      <c r="K41" s="53">
        <f>SUM(K42:K48)</f>
        <v>55560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43066</v>
      </c>
      <c r="K42" s="7">
        <v>43066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12494</v>
      </c>
      <c r="K46" s="7">
        <v>12494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19280038</v>
      </c>
      <c r="K49" s="53">
        <f>SUM(K50:K55)</f>
        <v>20144384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18665678</v>
      </c>
      <c r="K50" s="7">
        <v>19307793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196298</v>
      </c>
      <c r="K51" s="7">
        <v>390148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50862</v>
      </c>
      <c r="K53" s="7">
        <v>50862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298688</v>
      </c>
      <c r="K54" s="7">
        <v>327069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68512</v>
      </c>
      <c r="K55" s="7">
        <v>68512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2053222</v>
      </c>
      <c r="K56" s="53">
        <f>SUM(K57:K63)</f>
        <v>2092608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2053222</v>
      </c>
      <c r="K58" s="7">
        <v>2092608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/>
      <c r="K62" s="7"/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4749</v>
      </c>
      <c r="K64" s="7">
        <v>107235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/>
      <c r="K65" s="7"/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151026395</v>
      </c>
      <c r="K66" s="53">
        <f>K7+K8+K40+K65</f>
        <v>151038552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31963452</v>
      </c>
      <c r="K69" s="54">
        <f>K70+K71+K72+K78+K79+K82+K85</f>
        <v>29713620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94043110</v>
      </c>
      <c r="K70" s="7">
        <v>94043110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14854</v>
      </c>
      <c r="K72" s="53">
        <f>K73+K74-K75+K76+K77</f>
        <v>14854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/>
      <c r="K73" s="7"/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14854</v>
      </c>
      <c r="K77" s="7">
        <v>14854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-60229513</v>
      </c>
      <c r="K79" s="53">
        <f>K80-K81</f>
        <v>-62094512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60229513</v>
      </c>
      <c r="K81" s="7">
        <v>62094512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-1864999</v>
      </c>
      <c r="K82" s="53">
        <f>K83-K84</f>
        <v>-2249832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/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1864999</v>
      </c>
      <c r="K84" s="7">
        <v>2249832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93653040</v>
      </c>
      <c r="K90" s="53">
        <f>SUM(K91:K99)</f>
        <v>91074360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93653040</v>
      </c>
      <c r="K92" s="7">
        <v>91074360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/>
      <c r="K93" s="7"/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18303731</v>
      </c>
      <c r="K100" s="53">
        <f>SUM(K101:K112)</f>
        <v>22922822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264847</v>
      </c>
      <c r="K101" s="7">
        <v>507281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3900138</v>
      </c>
      <c r="K102" s="7">
        <v>1000003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1584316</v>
      </c>
      <c r="K103" s="7">
        <v>1616736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76032</v>
      </c>
      <c r="K104" s="7">
        <v>76032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2544256</v>
      </c>
      <c r="K105" s="7">
        <v>2727122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709026</v>
      </c>
      <c r="K108" s="7">
        <v>690946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9216851</v>
      </c>
      <c r="K109" s="7">
        <v>16296437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8265</v>
      </c>
      <c r="K112" s="7">
        <v>8265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7106172</v>
      </c>
      <c r="K113" s="7">
        <v>7327750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151026395</v>
      </c>
      <c r="K114" s="53">
        <f>K69+K86+K90+K100+K113</f>
        <v>151038552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1">
      <selection activeCell="A42" sqref="A42:H4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343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2616132</v>
      </c>
      <c r="K7" s="54">
        <f>SUM(K8:K9)</f>
        <v>2080728</v>
      </c>
      <c r="L7" s="54">
        <f>SUM(L8:L9)</f>
        <v>1430016</v>
      </c>
      <c r="M7" s="54">
        <f>SUM(M8:M9)</f>
        <v>1251365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2526332</v>
      </c>
      <c r="K8" s="7">
        <v>2012358</v>
      </c>
      <c r="L8" s="7">
        <v>834625</v>
      </c>
      <c r="M8" s="7">
        <v>662588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89800</v>
      </c>
      <c r="K9" s="7">
        <v>68370</v>
      </c>
      <c r="L9" s="7">
        <v>595391</v>
      </c>
      <c r="M9" s="7">
        <v>588777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2241797</v>
      </c>
      <c r="K10" s="53">
        <f>K11+K12+K16+K20+K21+K22+K25+K26</f>
        <v>1287594</v>
      </c>
      <c r="L10" s="53">
        <f>L11+L12+L16+L20+L21+L22+L25+L26</f>
        <v>2348366</v>
      </c>
      <c r="M10" s="53">
        <f>M11+M12+M16+M20+M21+M22+M25+M26</f>
        <v>1240288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327313</v>
      </c>
      <c r="K12" s="53">
        <f>SUM(K13:K15)</f>
        <v>250494</v>
      </c>
      <c r="L12" s="53">
        <f>SUM(L13:L15)</f>
        <v>514563</v>
      </c>
      <c r="M12" s="53">
        <f>SUM(M13:M15)</f>
        <v>195551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69882</v>
      </c>
      <c r="K13" s="7">
        <v>64421</v>
      </c>
      <c r="L13" s="7">
        <v>94186</v>
      </c>
      <c r="M13" s="7">
        <v>58348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257431</v>
      </c>
      <c r="K15" s="7">
        <v>186073</v>
      </c>
      <c r="L15" s="7">
        <v>420377</v>
      </c>
      <c r="M15" s="7">
        <v>137203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137770</v>
      </c>
      <c r="K16" s="53">
        <f>SUM(K17:K19)</f>
        <v>65667</v>
      </c>
      <c r="L16" s="53">
        <f>SUM(L17:L19)</f>
        <v>163203</v>
      </c>
      <c r="M16" s="53">
        <f>SUM(M17:M19)</f>
        <v>148427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81878</v>
      </c>
      <c r="K17" s="7">
        <v>43747</v>
      </c>
      <c r="L17" s="7">
        <v>93432</v>
      </c>
      <c r="M17" s="7">
        <v>83725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36563</v>
      </c>
      <c r="K18" s="7">
        <v>13173</v>
      </c>
      <c r="L18" s="7">
        <v>48237</v>
      </c>
      <c r="M18" s="7">
        <v>45118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19329</v>
      </c>
      <c r="K19" s="7">
        <v>8747</v>
      </c>
      <c r="L19" s="7">
        <v>21534</v>
      </c>
      <c r="M19" s="7">
        <v>19584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1074145</v>
      </c>
      <c r="K20" s="7">
        <v>537073</v>
      </c>
      <c r="L20" s="7">
        <v>1006350</v>
      </c>
      <c r="M20" s="7">
        <v>500906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681747</v>
      </c>
      <c r="K21" s="7">
        <v>413538</v>
      </c>
      <c r="L21" s="7">
        <v>659756</v>
      </c>
      <c r="M21" s="7">
        <v>390910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20822</v>
      </c>
      <c r="K26" s="7">
        <v>20822</v>
      </c>
      <c r="L26" s="7">
        <v>4494</v>
      </c>
      <c r="M26" s="7">
        <v>4494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379035</v>
      </c>
      <c r="K27" s="53">
        <f>SUM(K28:K32)</f>
        <v>39114</v>
      </c>
      <c r="L27" s="53">
        <f>SUM(L28:L32)</f>
        <v>1360757</v>
      </c>
      <c r="M27" s="53">
        <f>SUM(M28:M32)</f>
        <v>1325349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80544</v>
      </c>
      <c r="K28" s="7">
        <v>39033</v>
      </c>
      <c r="L28" s="7">
        <v>71928</v>
      </c>
      <c r="M28" s="7">
        <v>36520</v>
      </c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298491</v>
      </c>
      <c r="K29" s="7">
        <v>81</v>
      </c>
      <c r="L29" s="7">
        <v>1288829</v>
      </c>
      <c r="M29" s="7">
        <v>1288829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2682065</v>
      </c>
      <c r="K33" s="53">
        <f>SUM(K34:K37)</f>
        <v>1552229</v>
      </c>
      <c r="L33" s="53">
        <f>SUM(L34:L37)</f>
        <v>2692239</v>
      </c>
      <c r="M33" s="53">
        <f>SUM(M34:M37)</f>
        <v>1443531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>
        <v>32446</v>
      </c>
      <c r="K34" s="7">
        <v>20094</v>
      </c>
      <c r="L34" s="7">
        <v>25663</v>
      </c>
      <c r="M34" s="7">
        <v>12902</v>
      </c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2649619</v>
      </c>
      <c r="K35" s="7">
        <v>1532135</v>
      </c>
      <c r="L35" s="7">
        <v>2666576</v>
      </c>
      <c r="M35" s="7">
        <v>1430629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2995167</v>
      </c>
      <c r="K42" s="53">
        <f>K7+K27+K38+K40</f>
        <v>2119842</v>
      </c>
      <c r="L42" s="53">
        <f>L7+L27+L38+L40</f>
        <v>2790773</v>
      </c>
      <c r="M42" s="53">
        <f>M7+M27+M38+M40</f>
        <v>2576714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4923862</v>
      </c>
      <c r="K43" s="53">
        <f>K10+K33+K39+K41</f>
        <v>2839823</v>
      </c>
      <c r="L43" s="53">
        <f>L10+L33+L39+L41</f>
        <v>5040605</v>
      </c>
      <c r="M43" s="53">
        <f>M10+M33+M39+M41</f>
        <v>2683819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-1928695</v>
      </c>
      <c r="K44" s="53">
        <f>K42-K43</f>
        <v>-719981</v>
      </c>
      <c r="L44" s="53">
        <f>L42-L43</f>
        <v>-2249832</v>
      </c>
      <c r="M44" s="53">
        <f>M42-M43</f>
        <v>-107105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1928695</v>
      </c>
      <c r="K46" s="53">
        <f>IF(K43&gt;K42,K43-K42,0)</f>
        <v>719981</v>
      </c>
      <c r="L46" s="53">
        <f>IF(L43&gt;L42,L43-L42,0)</f>
        <v>2249832</v>
      </c>
      <c r="M46" s="53">
        <f>IF(M43&gt;M42,M43-M42,0)</f>
        <v>107105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-1928695</v>
      </c>
      <c r="K48" s="53">
        <f>K44-K47</f>
        <v>-719981</v>
      </c>
      <c r="L48" s="53">
        <f>L44-L47</f>
        <v>-2249832</v>
      </c>
      <c r="M48" s="53">
        <f>M44-M47</f>
        <v>-107105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1928695</v>
      </c>
      <c r="K50" s="61">
        <f>IF(K48&lt;0,-K48,0)</f>
        <v>719981</v>
      </c>
      <c r="L50" s="61">
        <f>IF(L48&lt;0,-L48,0)</f>
        <v>2249832</v>
      </c>
      <c r="M50" s="61">
        <f>IF(M48&lt;0,-M48,0)</f>
        <v>107105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/>
      <c r="K56" s="6"/>
      <c r="L56" s="6"/>
      <c r="M56" s="6"/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344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-1928695</v>
      </c>
      <c r="K7" s="7">
        <v>-2249832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1074145</v>
      </c>
      <c r="K8" s="7">
        <v>1006350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>
        <v>7486806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7523</v>
      </c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217583</v>
      </c>
      <c r="K12" s="7">
        <v>221578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-629444</v>
      </c>
      <c r="K13" s="53">
        <f>SUM(K7:K12)</f>
        <v>6464902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6070810</v>
      </c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2497787</v>
      </c>
      <c r="K15" s="7">
        <v>864346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8568597</v>
      </c>
      <c r="K18" s="53">
        <f>SUM(K14:K17)</f>
        <v>864346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0</v>
      </c>
      <c r="K19" s="53">
        <f>IF(K13&gt;K18,K13-K18,0)</f>
        <v>5600556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9198041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217633</v>
      </c>
      <c r="K26" s="7">
        <v>14000</v>
      </c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217633</v>
      </c>
      <c r="K27" s="53">
        <f>SUM(K22:K26)</f>
        <v>14000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86456</v>
      </c>
      <c r="K28" s="7">
        <v>12288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>
        <v>53386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86456</v>
      </c>
      <c r="K31" s="53">
        <f>SUM(K28:K30)</f>
        <v>65674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131177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0</v>
      </c>
      <c r="K33" s="53">
        <f>IF(K31&gt;K27,K31-K27,0)</f>
        <v>51674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9066864</v>
      </c>
      <c r="K36" s="7">
        <v>1153982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9066864</v>
      </c>
      <c r="K38" s="53">
        <f>SUM(K35:K37)</f>
        <v>1153982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>
        <v>6600378</v>
      </c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0</v>
      </c>
      <c r="K44" s="53">
        <f>SUM(K39:K43)</f>
        <v>6600378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9066864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5446396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102486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4718</v>
      </c>
      <c r="K49" s="7">
        <v>4749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f>J47</f>
        <v>0</v>
      </c>
      <c r="K50" s="7">
        <f>K47</f>
        <v>102486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f>J48</f>
        <v>0</v>
      </c>
      <c r="K51" s="7">
        <f>K48</f>
        <v>0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4718</v>
      </c>
      <c r="K52" s="61">
        <f>K49+K50-K51</f>
        <v>107235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41275</v>
      </c>
      <c r="F2" s="43" t="s">
        <v>250</v>
      </c>
      <c r="G2" s="285">
        <v>41455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94043110</v>
      </c>
      <c r="K5" s="45">
        <v>94043110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14854</v>
      </c>
      <c r="K6" s="46">
        <v>14854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/>
      <c r="K7" s="46"/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-52702205</v>
      </c>
      <c r="K8" s="46">
        <v>-62094512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-1928695</v>
      </c>
      <c r="K9" s="46">
        <v>-2249832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39427064</v>
      </c>
      <c r="K14" s="79">
        <f>SUM(K5:K13)</f>
        <v>29713620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2013-07-24T12:44:08Z</cp:lastPrinted>
  <dcterms:created xsi:type="dcterms:W3CDTF">2008-10-17T11:51:54Z</dcterms:created>
  <dcterms:modified xsi:type="dcterms:W3CDTF">2013-07-24T12:44:13Z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