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<sst xmlns="http://schemas.openxmlformats.org/spreadsheetml/2006/main" count="400" uniqueCount="349">
  <si>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</si>
  <si>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</si>
  <si>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</si>
  <si>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</si>
  <si>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</si>
  <si>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</si>
  <si>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</si>
  <si>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</si>
  <si>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</si>
  <si>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</si>
  <si>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</si>
  <si>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</si>
  <si>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</si>
  <si>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</si>
  <si>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</si>
  <si>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</si>
  <si>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</si>
  <si>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</si>
  <si>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</si>
  <si>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</si>
  <si>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</si>
  <si>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</si>
  <si>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</si>
  <si>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</si>
  <si>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</si>
  <si>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</si>
  <si>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</si>
  <si>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</si>
  <si>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</si>
  <si>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</si>
  <si>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</si>
  <si>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</si>
  <si>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</si>
  <si>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</si>
  <si>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</si>
  <si>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</si>
  <si>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</si>
  <si>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</si>
  <si>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</si>
  <si>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</si>
  <si>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</si>
  <si>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</si>
  <si>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</si>
  <si>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</si>
  <si>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</si>
  <si>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</si>
  <si>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</si>
  <si>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</si>
  <si>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</si>
  <si>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</si>
  <si>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</si>
  <si>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</si>
  <si>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</si>
  <si>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</si>
  <si>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</si>
  <si>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</si>
  <si>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</si>
  <si>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</si>
  <si>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</si>
  <si>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</si>
  <si>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</si>
  <si>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</si>
  <si>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</si>
  <si>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</si>
  <si>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</si>
  <si>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</si>
  <si>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</si>
  <si>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</si>
  <si>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</si>
  <si>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</si>
  <si>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</si>
  <si>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</si>
  <si>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</si>
  <si>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</si>
  <si>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</si>
  <si>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</si>
  <si>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</si>
  <si>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</si>
  <si>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</si>
  <si>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</si>
  <si>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</si>
  <si>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</si>
  <si>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</si>
  <si>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</si>
  <si>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</si>
  <si>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</si>
  <si>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</si>
  <si>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</si>
  <si>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</si>
  <si>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</si>
  <si>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</si>
  <si>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</si>
  <si>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</si>
  <si>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</si>
  <si>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</si>
  <si>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</si>
  <si>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</si>
  <si>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</si>
  <si>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</si>
  <si>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</si>
  <si>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</si>
  <si>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</si>
  <si>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</si>
  <si>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</si>
  <si>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</si>
  <si>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</si>
  <si>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</si>
  <si>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</si>
  <si>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</si>
  <si>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</si>
  <si>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</si>
  <si>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</si>
  <si>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</si>
  <si>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</si>
  <si>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</si>
  <si>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</si>
  <si>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</si>
  <si>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</si>
  <si>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</si>
  <si>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</si>
  <si>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</si>
  <si>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</si>
  <si>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</si>
  <si>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</si>
  <si>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</si>
  <si>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</si>
  <si>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</si>
  <si>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</si>
  <si>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</si>
  <si>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</si>
  <si>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</si>
  <si>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</si>
  <si>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</si>
  <si>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</si>
  <si>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</si>
  <si>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</si>
  <si>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</si>
  <si>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</si>
  <si>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</si>
  <si>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</si>
  <si>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</si>
  <si>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</si>
  <si>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</si>
  <si>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</si>
  <si>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</si>
  <si>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</si>
  <si>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</si>
  <si>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</si>
  <si>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</si>
  <si>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</si>
  <si>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</si>
  <si>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</si>
  <si>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</si>
  <si>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</si>
  <si>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</si>
  <si>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</si>
  <si>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</si>
  <si>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</si>
  <si>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</si>
  <si>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</si>
  <si>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</si>
  <si>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</si>
  <si>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</si>
  <si>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</si>
  <si>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</si>
  <si>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</si>
  <si>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</si>
  <si>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</si>
  <si>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</si>
  <si>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</si>
  <si>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</si>
  <si>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</si>
  <si>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</si>
  <si>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</si>
  <si>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</si>
  <si>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</si>
  <si>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</si>
  <si>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</si>
  <si>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</si>
  <si>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</si>
  <si>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</si>
  <si>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</si>
  <si>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</si>
  <si>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</si>
  <si>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</si>
  <si>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</si>
  <si>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</si>
  <si>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</si>
  <si>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</si>
  <si>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</si>
  <si>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</si>
  <si>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</si>
  <si>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</si>
  <si>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</si>
  <si>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</si>
  <si>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</si>
  <si>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</si>
  <si>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</si>
  <si>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</si>
  <si>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</si>
  <si>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</si>
  <si>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</si>
  <si>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</si>
  <si>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</si>
  <si>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</si>
  <si>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</si>
  <si>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</si>
  <si>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</si>
  <si>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</si>
  <si>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</si>
  <si>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</si>
  <si>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</si>
  <si>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</si>
  <si>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</si>
  <si>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</si>
  <si>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</si>
  <si>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</si>
  <si>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</si>
  <si>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</si>
  <si>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</si>
  <si>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</si>
  <si>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</si>
  <si>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</si>
  <si>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</si>
  <si>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</si>
  <si>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</si>
  <si>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</si>
  <si>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</si>
  <si>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</si>
  <si>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</si>
  <si>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</si>
  <si>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</si>
  <si>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</si>
  <si>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</si>
  <si>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</si>
  <si>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</si>
  <si>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</si>
  <si>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</si>
  <si>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</si>
  <si>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</si>
  <si>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</si>
  <si>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</si>
  <si>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</si>
  <si>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</si>
  <si>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</si>
  <si>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</si>
  <si>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</si>
  <si>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</si>
  <si>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</si>
  <si>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</si>
  <si>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</si>
  <si>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</si>
  <si>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</si>
  <si>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</si>
  <si>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</si>
  <si>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</si>
  <si>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</si>
  <si>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</si>
  <si>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</si>
  <si>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</si>
  <si>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</si>
  <si>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</si>
  <si>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</si>
  <si>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</si>
  <si>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</si>
  <si>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</si>
  <si>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</si>
  <si>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</si>
  <si>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</si>
  <si>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</si>
  <si>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</si>
  <si>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</si>
  <si>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</si>
  <si>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</si>
  <si>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</si>
  <si>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</si>
  <si>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</si>
  <si>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</si>
  <si>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</si>
  <si>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</si>
  <si>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</si>
  <si>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</si>
  <si>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</si>
  <si>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</si>
  <si>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</si>
  <si>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</si>
  <si>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</si>
  <si>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</si>
  <si>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</si>
  <si>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</si>
  <si>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</si>
  <si>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</si>
  <si>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</si>
  <si>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</si>
  <si>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</si>
  <si>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</si>
  <si>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</si>
  <si>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</si>
  <si>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</si>
  <si>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</si>
  <si>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</si>
  <si>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</si>
  <si>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</si>
  <si>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</si>
  <si>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</si>
  <si>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</si>
  <si>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</si>
  <si>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</si>
  <si>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</si>
  <si>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</si>
  <si>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</si>
  <si>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</si>
  <si>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</si>
  <si>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</si>
  <si>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</si>
  <si>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</si>
  <si>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</si>
  <si>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</si>
  <si>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</si>
  <si>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</si>
  <si>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</si>
  <si>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</si>
  <si>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</si>
  <si>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</si>
  <si>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</si>
  <si>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</si>
  <si>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</si>
  <si>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</si>
  <si>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</si>
  <si>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</si>
  <si>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</si>
  <si>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Bilan Sandra</t>
  </si>
  <si>
    <t>022 571 227</t>
  </si>
  <si>
    <t>022 571 142</t>
  </si>
  <si>
    <t>sandra.bilan@adriatiq.com</t>
  </si>
  <si>
    <t>DA</t>
  </si>
  <si>
    <t>HOTEL HVAR d.o.o.</t>
  </si>
  <si>
    <t>OIB:</t>
  </si>
  <si>
    <t>94905144054</t>
  </si>
  <si>
    <t>314753309636</t>
  </si>
  <si>
    <t>FONTANA HOTEL APARTMANI d.o.o.</t>
  </si>
  <si>
    <t>Jelsa, Vitranja bb</t>
  </si>
  <si>
    <t>Jelsa, Mala banda bb</t>
  </si>
  <si>
    <t>Obveznik: ___________JELSA d.d.__________________________________________________</t>
  </si>
  <si>
    <t>Obveznik: __________JELSA d.d._________________________________________</t>
  </si>
  <si>
    <t>Obveznik: ___________JELSA d.d.________________________________________</t>
  </si>
  <si>
    <t>Lovorko Stipišić, član Uprave</t>
  </si>
  <si>
    <t>stanje na dan 30.06.2012.</t>
  </si>
  <si>
    <t>u razdoblju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</si>
</sst>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27" customWidth="1"/>
    <col min="2" max="2" width="13.00390625" style="127" customWidth="1"/>
    <col min="3" max="4" width="9.140625" style="127" customWidth="1"/>
    <col min="5" max="5" width="9.8515625" style="127" bestFit="1" customWidth="1"/>
    <col min="6" max="6" width="9.140625" style="127" customWidth="1"/>
    <col min="7" max="7" width="15.140625" style="127" customWidth="1"/>
    <col min="8" max="8" width="19.28125" style="127" customWidth="1"/>
    <col min="9" max="9" width="14.421875" style="127" customWidth="1"/>
    <col min="10" max="16384" width="9.140625" style="127" customWidth="1"/>
  </cols>
  <sheetData>
    <row r="1" spans="1:12" ht="15.75">
      <c r="A1" s="172" t="s">
        <v>248</v>
      </c>
      <c r="B1" s="173"/>
      <c r="C1" s="17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40909</v>
      </c>
      <c r="F2" s="11"/>
      <c r="G2" s="12" t="s">
        <v>250</v>
      </c>
      <c r="H2" s="119">
        <v>41090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30"/>
      <c r="B11" s="129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21465</v>
      </c>
      <c r="D14" s="147"/>
      <c r="E14" s="15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171</v>
      </c>
      <c r="D22" s="143" t="s">
        <v>326</v>
      </c>
      <c r="E22" s="144"/>
      <c r="F22" s="145"/>
      <c r="G22" s="139"/>
      <c r="H22" s="151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17</v>
      </c>
      <c r="D24" s="143"/>
      <c r="E24" s="144"/>
      <c r="F24" s="144"/>
      <c r="G24" s="145"/>
      <c r="H24" s="50" t="s">
        <v>261</v>
      </c>
      <c r="I24" s="121">
        <v>133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335</v>
      </c>
      <c r="D26" s="24"/>
      <c r="E26" s="32"/>
      <c r="F26" s="23"/>
      <c r="G26" s="151" t="s">
        <v>263</v>
      </c>
      <c r="H26" s="152"/>
      <c r="I26" s="123" t="s">
        <v>330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53" t="s">
        <v>264</v>
      </c>
      <c r="B28" s="154"/>
      <c r="C28" s="155"/>
      <c r="D28" s="155"/>
      <c r="E28" s="156" t="s">
        <v>265</v>
      </c>
      <c r="F28" s="157"/>
      <c r="G28" s="157"/>
      <c r="H28" s="158" t="s">
        <v>337</v>
      </c>
      <c r="I28" s="159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60" t="s">
        <v>336</v>
      </c>
      <c r="B30" s="161"/>
      <c r="C30" s="161"/>
      <c r="D30" s="162"/>
      <c r="E30" s="160" t="s">
        <v>342</v>
      </c>
      <c r="F30" s="161"/>
      <c r="G30" s="161"/>
      <c r="H30" s="131" t="s">
        <v>338</v>
      </c>
      <c r="I30" s="132"/>
      <c r="J30" s="10"/>
      <c r="K30" s="10"/>
      <c r="L30" s="10"/>
    </row>
    <row r="31" spans="1:12" ht="12.75">
      <c r="A31" s="93"/>
      <c r="B31" s="21"/>
      <c r="C31" s="20"/>
      <c r="D31" s="163"/>
      <c r="E31" s="163"/>
      <c r="F31" s="163"/>
      <c r="G31" s="164"/>
      <c r="H31" s="15"/>
      <c r="I31" s="100"/>
      <c r="J31" s="10"/>
      <c r="K31" s="10"/>
      <c r="L31" s="10"/>
    </row>
    <row r="32" spans="1:12" ht="12.75">
      <c r="A32" s="160" t="s">
        <v>340</v>
      </c>
      <c r="B32" s="161"/>
      <c r="C32" s="161"/>
      <c r="D32" s="162"/>
      <c r="E32" s="160" t="s">
        <v>341</v>
      </c>
      <c r="F32" s="161"/>
      <c r="G32" s="161"/>
      <c r="H32" s="131" t="s">
        <v>339</v>
      </c>
      <c r="I32" s="132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31"/>
      <c r="I34" s="132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31"/>
      <c r="I36" s="132"/>
      <c r="J36" s="10"/>
      <c r="K36" s="10"/>
      <c r="L36" s="10"/>
    </row>
    <row r="37" spans="1:12" ht="12.75">
      <c r="A37" s="102"/>
      <c r="B37" s="29"/>
      <c r="C37" s="165"/>
      <c r="D37" s="166"/>
      <c r="E37" s="15"/>
      <c r="F37" s="165"/>
      <c r="G37" s="166"/>
      <c r="H37" s="15"/>
      <c r="I37" s="94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31"/>
      <c r="I38" s="132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31"/>
      <c r="I40" s="132"/>
      <c r="J40" s="10"/>
      <c r="K40" s="10"/>
      <c r="L40" s="10"/>
    </row>
    <row r="41" spans="1:12" ht="12.75">
      <c r="A41" s="124"/>
      <c r="B41" s="32"/>
      <c r="C41" s="32"/>
      <c r="D41" s="32"/>
      <c r="E41" s="22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8" t="s">
        <v>266</v>
      </c>
      <c r="B44" s="168"/>
      <c r="C44" s="131"/>
      <c r="D44" s="132"/>
      <c r="E44" s="25"/>
      <c r="F44" s="143"/>
      <c r="G44" s="161"/>
      <c r="H44" s="161"/>
      <c r="I44" s="162"/>
      <c r="J44" s="10"/>
      <c r="K44" s="10"/>
      <c r="L44" s="10"/>
    </row>
    <row r="45" spans="1:12" ht="12.75">
      <c r="A45" s="102"/>
      <c r="B45" s="29"/>
      <c r="C45" s="165"/>
      <c r="D45" s="166"/>
      <c r="E45" s="15"/>
      <c r="F45" s="165"/>
      <c r="G45" s="167"/>
      <c r="H45" s="34"/>
      <c r="I45" s="106"/>
      <c r="J45" s="10"/>
      <c r="K45" s="10"/>
      <c r="L45" s="10"/>
    </row>
    <row r="46" spans="1:12" ht="12.75">
      <c r="A46" s="128" t="s">
        <v>267</v>
      </c>
      <c r="B46" s="168"/>
      <c r="C46" s="143" t="s">
        <v>331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8" t="s">
        <v>269</v>
      </c>
      <c r="B48" s="168"/>
      <c r="C48" s="169" t="s">
        <v>332</v>
      </c>
      <c r="D48" s="170"/>
      <c r="E48" s="171"/>
      <c r="F48" s="15"/>
      <c r="G48" s="50" t="s">
        <v>270</v>
      </c>
      <c r="H48" s="169" t="s">
        <v>333</v>
      </c>
      <c r="I48" s="171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8" t="s">
        <v>257</v>
      </c>
      <c r="B50" s="168"/>
      <c r="C50" s="180" t="s">
        <v>334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9" t="s">
        <v>271</v>
      </c>
      <c r="B52" s="140"/>
      <c r="C52" s="169" t="s">
        <v>346</v>
      </c>
      <c r="D52" s="170"/>
      <c r="E52" s="170"/>
      <c r="F52" s="170"/>
      <c r="G52" s="170"/>
      <c r="H52" s="170"/>
      <c r="I52" s="181"/>
      <c r="J52" s="10"/>
      <c r="K52" s="10"/>
      <c r="L52" s="10"/>
    </row>
    <row r="53" spans="1:12" ht="12.75">
      <c r="A53" s="107"/>
      <c r="B53" s="19"/>
      <c r="C53" s="174" t="s">
        <v>272</v>
      </c>
      <c r="D53" s="174"/>
      <c r="E53" s="174"/>
      <c r="F53" s="174"/>
      <c r="G53" s="174"/>
      <c r="H53" s="174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82" t="s">
        <v>273</v>
      </c>
      <c r="C55" s="183"/>
      <c r="D55" s="183"/>
      <c r="E55" s="183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4" t="s">
        <v>305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7"/>
      <c r="B57" s="184" t="s">
        <v>306</v>
      </c>
      <c r="C57" s="185"/>
      <c r="D57" s="185"/>
      <c r="E57" s="185"/>
      <c r="F57" s="185"/>
      <c r="G57" s="185"/>
      <c r="H57" s="185"/>
      <c r="I57" s="109"/>
      <c r="J57" s="10"/>
      <c r="K57" s="10"/>
      <c r="L57" s="10"/>
    </row>
    <row r="58" spans="1:12" ht="12.75">
      <c r="A58" s="107"/>
      <c r="B58" s="184" t="s">
        <v>307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7"/>
      <c r="B59" s="184" t="s">
        <v>308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75" t="s">
        <v>276</v>
      </c>
      <c r="H62" s="176"/>
      <c r="I62" s="17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78"/>
      <c r="H63" s="17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52">
      <selection activeCell="J102" activeCellId="1" sqref="J92 J102:J103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343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7" t="s">
        <v>277</v>
      </c>
      <c r="J4" s="58" t="s">
        <v>318</v>
      </c>
      <c r="K4" s="59" t="s">
        <v>319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6">
        <v>2</v>
      </c>
      <c r="J5" s="55">
        <v>3</v>
      </c>
      <c r="K5" s="55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2">
        <f>J9+J16+J26+J35+J39</f>
        <v>139219698</v>
      </c>
      <c r="K8" s="52">
        <f>K9+K16+K26+K35+K39</f>
        <v>138150403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2">
        <f>SUM(J10:J15)</f>
        <v>7539438</v>
      </c>
      <c r="K9" s="52">
        <f>SUM(K10:K15)</f>
        <v>7539437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12130</v>
      </c>
      <c r="K11" s="7">
        <v>12129</v>
      </c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7527308</v>
      </c>
      <c r="K12" s="7">
        <v>7527308</v>
      </c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2">
        <f>SUM(J17:J25)</f>
        <v>131661425</v>
      </c>
      <c r="K16" s="52">
        <f>SUM(K17:K25)</f>
        <v>130592131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8217383</v>
      </c>
      <c r="K17" s="7">
        <v>8217383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121030282</v>
      </c>
      <c r="K18" s="7">
        <v>120332669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1339027</v>
      </c>
      <c r="K19" s="7">
        <v>1135359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996323</v>
      </c>
      <c r="K20" s="7">
        <v>827698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58374</v>
      </c>
      <c r="K22" s="7">
        <v>38374</v>
      </c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20036</v>
      </c>
      <c r="K23" s="7">
        <v>40648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2">
        <f>SUM(J27:J34)</f>
        <v>18835</v>
      </c>
      <c r="K26" s="52">
        <f>SUM(K27:K34)</f>
        <v>18835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18800</v>
      </c>
      <c r="K27" s="7">
        <v>18800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35</v>
      </c>
      <c r="K32" s="7">
        <v>35</v>
      </c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2">
        <f>J41+J49+J56+J64</f>
        <v>10933541</v>
      </c>
      <c r="K40" s="52">
        <f>K41+K49+K56+K64</f>
        <v>14050474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2">
        <f>SUM(J42:J48)</f>
        <v>301264</v>
      </c>
      <c r="K41" s="52">
        <f>SUM(K42:K48)</f>
        <v>497269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259353</v>
      </c>
      <c r="K42" s="7">
        <v>463305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41911</v>
      </c>
      <c r="K46" s="7">
        <v>33964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2">
        <f>SUM(J50:J55)</f>
        <v>5969080</v>
      </c>
      <c r="K49" s="52">
        <f>SUM(K50:K55)</f>
        <v>8546113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1308392</v>
      </c>
      <c r="K50" s="7">
        <v>1432191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3137518</v>
      </c>
      <c r="K51" s="7">
        <v>4747486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126523</v>
      </c>
      <c r="K53" s="7">
        <v>93147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1182759</v>
      </c>
      <c r="K54" s="7">
        <v>2032015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213888</v>
      </c>
      <c r="K55" s="7">
        <v>241274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2">
        <f>SUM(J57:J63)</f>
        <v>4643354</v>
      </c>
      <c r="K56" s="52">
        <f>SUM(K57:K63)</f>
        <v>4676354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4643354</v>
      </c>
      <c r="K58" s="7">
        <v>4676354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19843</v>
      </c>
      <c r="K64" s="7">
        <v>330738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2946</v>
      </c>
      <c r="K65" s="7">
        <v>119497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2">
        <f>J7+J8+J40+J65</f>
        <v>150156185</v>
      </c>
      <c r="K66" s="52">
        <f>K7+K8+K40+K65</f>
        <v>152320374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3">
        <f>J70+J71+J72+J78+J79+J82+J85</f>
        <v>27461262</v>
      </c>
      <c r="K69" s="53">
        <f>K70+K71+K72+K78+K79+K82+K85</f>
        <v>20874282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94043110</v>
      </c>
      <c r="K70" s="7">
        <v>94043110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14854</v>
      </c>
      <c r="K77" s="7">
        <v>14854</v>
      </c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2">
        <f>J80-J81</f>
        <v>-52980303</v>
      </c>
      <c r="K79" s="52">
        <f>K80-K81</f>
        <v>-66600116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76371</v>
      </c>
      <c r="K80" s="7">
        <v>76371</v>
      </c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53056674</v>
      </c>
      <c r="K81" s="7">
        <v>66676487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2">
        <f>J83-J84</f>
        <v>-13616399</v>
      </c>
      <c r="K82" s="52">
        <f>K83-K84</f>
        <v>-6583566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13616399</v>
      </c>
      <c r="K84" s="7">
        <v>6583566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2">
        <f>SUM(J91:J99)</f>
        <v>85643929</v>
      </c>
      <c r="K90" s="52">
        <f>SUM(K91:K99)</f>
        <v>93341669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85643929</v>
      </c>
      <c r="K92" s="7">
        <v>93341669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2">
        <f>SUM(J101:J112)</f>
        <v>29861494</v>
      </c>
      <c r="K100" s="52">
        <f>SUM(K101:K112)</f>
        <v>30720348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1584216</v>
      </c>
      <c r="K101" s="7">
        <v>1715914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16088</v>
      </c>
      <c r="K102" s="7">
        <v>1294386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1390970</v>
      </c>
      <c r="K103" s="7">
        <v>1481796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483338</v>
      </c>
      <c r="K104" s="7">
        <v>3882646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7224880</v>
      </c>
      <c r="K105" s="7">
        <v>7507815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1586207</v>
      </c>
      <c r="K108" s="7">
        <v>1657441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17401947</v>
      </c>
      <c r="K109" s="7">
        <v>13022076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173848</v>
      </c>
      <c r="K112" s="7">
        <v>158274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7189500</v>
      </c>
      <c r="K113" s="7">
        <v>7384075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2">
        <f>J69+J86+J90+J100+J113</f>
        <v>150156185</v>
      </c>
      <c r="K114" s="52">
        <f>K69+K86+K90+K100+K113</f>
        <v>152320374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27461262</v>
      </c>
      <c r="K118" s="7">
        <f>K69</f>
        <v>20874282</v>
      </c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348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344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7" t="s">
        <v>278</v>
      </c>
      <c r="J4" s="248" t="s">
        <v>318</v>
      </c>
      <c r="K4" s="248"/>
      <c r="L4" s="248" t="s">
        <v>319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3">
        <f>SUM(J8:J9)</f>
        <v>4668216</v>
      </c>
      <c r="K7" s="53">
        <f>SUM(K8:K9)</f>
        <v>4155447</v>
      </c>
      <c r="L7" s="53">
        <f>SUM(L8:L9)</f>
        <v>3829593</v>
      </c>
      <c r="M7" s="53">
        <f>SUM(M8:M9)</f>
        <v>3355554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4522807</v>
      </c>
      <c r="K8" s="7">
        <v>4088195</v>
      </c>
      <c r="L8" s="7">
        <v>3644907</v>
      </c>
      <c r="M8" s="7">
        <v>3230867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145409</v>
      </c>
      <c r="K9" s="7">
        <v>67252</v>
      </c>
      <c r="L9" s="7">
        <v>184686</v>
      </c>
      <c r="M9" s="7">
        <v>124687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2">
        <f>J11+J12+J16+J20+J21+J22+J25+J26</f>
        <v>9980185</v>
      </c>
      <c r="K10" s="52">
        <f>K11+K12+K16+K20+K21+K22+K25+K26</f>
        <v>6652992</v>
      </c>
      <c r="L10" s="52">
        <f>L11+L12+L16+L20+L21+L22+L25+L26</f>
        <v>8139233</v>
      </c>
      <c r="M10" s="52">
        <f>M11+M12+M16+M20+M21+M22+M25+M26</f>
        <v>5584147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2">
        <f>SUM(J13:J15)</f>
        <v>4227815</v>
      </c>
      <c r="K12" s="52">
        <f>SUM(K13:K15)</f>
        <v>3159084</v>
      </c>
      <c r="L12" s="52">
        <f>SUM(L13:L15)</f>
        <v>2934900</v>
      </c>
      <c r="M12" s="52">
        <f>SUM(M13:M15)</f>
        <v>2521959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2536689</v>
      </c>
      <c r="K13" s="7">
        <v>2211359</v>
      </c>
      <c r="L13" s="7">
        <v>1506467</v>
      </c>
      <c r="M13" s="7">
        <v>1430589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>
        <v>688</v>
      </c>
      <c r="M14" s="7">
        <v>688</v>
      </c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1691126</v>
      </c>
      <c r="K15" s="7">
        <v>947725</v>
      </c>
      <c r="L15" s="7">
        <v>1427745</v>
      </c>
      <c r="M15" s="7">
        <v>1090682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2">
        <f>SUM(J17:J19)</f>
        <v>3924610</v>
      </c>
      <c r="K16" s="52">
        <f>SUM(K17:K19)</f>
        <v>2364185</v>
      </c>
      <c r="L16" s="52">
        <f>SUM(L17:L19)</f>
        <v>3115528</v>
      </c>
      <c r="M16" s="52">
        <f>SUM(M17:M19)</f>
        <v>1888311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2349664</v>
      </c>
      <c r="K17" s="7">
        <v>1415438</v>
      </c>
      <c r="L17" s="7">
        <v>1907336</v>
      </c>
      <c r="M17" s="7">
        <v>1172616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999206</v>
      </c>
      <c r="K18" s="7">
        <v>601922</v>
      </c>
      <c r="L18" s="7">
        <v>775100</v>
      </c>
      <c r="M18" s="7">
        <v>462707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575740</v>
      </c>
      <c r="K19" s="7">
        <v>346825</v>
      </c>
      <c r="L19" s="7">
        <v>433092</v>
      </c>
      <c r="M19" s="7">
        <v>252988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1147768</v>
      </c>
      <c r="K20" s="7">
        <v>797768</v>
      </c>
      <c r="L20" s="7">
        <v>1074145</v>
      </c>
      <c r="M20" s="7">
        <v>537073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547621</v>
      </c>
      <c r="K21" s="7">
        <v>229789</v>
      </c>
      <c r="L21" s="7">
        <v>993838</v>
      </c>
      <c r="M21" s="7">
        <v>615982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132371</v>
      </c>
      <c r="K26" s="7">
        <v>102166</v>
      </c>
      <c r="L26" s="7">
        <v>20822</v>
      </c>
      <c r="M26" s="7">
        <v>20822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2">
        <f>SUM(J28:J32)</f>
        <v>83357</v>
      </c>
      <c r="K27" s="52">
        <f>SUM(K28:K32)</f>
        <v>75826</v>
      </c>
      <c r="L27" s="52">
        <f>SUM(L28:L32)</f>
        <v>466699</v>
      </c>
      <c r="M27" s="52">
        <f>SUM(M28:M32)</f>
        <v>83184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44196</v>
      </c>
      <c r="K28" s="7">
        <v>36728</v>
      </c>
      <c r="L28" s="7">
        <v>162103</v>
      </c>
      <c r="M28" s="7">
        <v>81389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39161</v>
      </c>
      <c r="K29" s="7">
        <v>39098</v>
      </c>
      <c r="L29" s="7">
        <v>304596</v>
      </c>
      <c r="M29" s="7">
        <v>1795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2">
        <f>SUM(J34:J37)</f>
        <v>905285</v>
      </c>
      <c r="K33" s="52">
        <f>SUM(K34:K37)</f>
        <v>56318</v>
      </c>
      <c r="L33" s="52">
        <f>SUM(L34:L37)</f>
        <v>2740625</v>
      </c>
      <c r="M33" s="52">
        <f>SUM(M34:M37)</f>
        <v>1592959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817000</v>
      </c>
      <c r="K34" s="7">
        <v>7917</v>
      </c>
      <c r="L34" s="7">
        <v>35808</v>
      </c>
      <c r="M34" s="7">
        <v>22934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88285</v>
      </c>
      <c r="K35" s="7">
        <v>48401</v>
      </c>
      <c r="L35" s="7">
        <v>2704641</v>
      </c>
      <c r="M35" s="7">
        <v>1569926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>
        <v>176</v>
      </c>
      <c r="M37" s="7">
        <v>99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2">
        <f>J7+J27+J38+J40</f>
        <v>4751573</v>
      </c>
      <c r="K42" s="52">
        <f>K7+K27+K38+K40</f>
        <v>4231273</v>
      </c>
      <c r="L42" s="52">
        <f>L7+L27+L38+L40</f>
        <v>4296292</v>
      </c>
      <c r="M42" s="52">
        <f>M7+M27+M38+M40</f>
        <v>3438738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2">
        <f>J10+J33+J39+J41</f>
        <v>10885470</v>
      </c>
      <c r="K43" s="52">
        <f>K10+K33+K39+K41</f>
        <v>6709310</v>
      </c>
      <c r="L43" s="52">
        <f>L10+L33+L39+L41</f>
        <v>10879858</v>
      </c>
      <c r="M43" s="52">
        <f>M10+M33+M39+M41</f>
        <v>7177106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2">
        <f>J42-J43</f>
        <v>-6133897</v>
      </c>
      <c r="K44" s="52">
        <f>K42-K43</f>
        <v>-2478037</v>
      </c>
      <c r="L44" s="52">
        <f>L42-L43</f>
        <v>-6583566</v>
      </c>
      <c r="M44" s="52">
        <f>M42-M43</f>
        <v>-3738368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2">
        <f>IF(J43&gt;J42,J43-J42,0)</f>
        <v>6133897</v>
      </c>
      <c r="K46" s="52">
        <f>IF(K43&gt;K42,K43-K42,0)</f>
        <v>2478037</v>
      </c>
      <c r="L46" s="52">
        <f>IF(L43&gt;L42,L43-L42,0)</f>
        <v>6583566</v>
      </c>
      <c r="M46" s="52">
        <f>IF(M43&gt;M42,M43-M42,0)</f>
        <v>3738368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2">
        <f>J44-J47</f>
        <v>-6133897</v>
      </c>
      <c r="K48" s="52">
        <f>K44-K47</f>
        <v>-2478037</v>
      </c>
      <c r="L48" s="52">
        <f>L44-L47</f>
        <v>-6583566</v>
      </c>
      <c r="M48" s="52">
        <f>M44-M47</f>
        <v>-3738368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0">
        <f>IF(J48&lt;0,-J48,0)</f>
        <v>6133897</v>
      </c>
      <c r="K50" s="60">
        <f>IF(K48&lt;0,-K48,0)</f>
        <v>2478037</v>
      </c>
      <c r="L50" s="60">
        <f>IF(L48&lt;0,-L48,0)</f>
        <v>6583566</v>
      </c>
      <c r="M50" s="60">
        <f>IF(M48&lt;0,-M48,0)</f>
        <v>3738368</v>
      </c>
    </row>
    <row r="51" spans="1:13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4"/>
      <c r="J52" s="54"/>
      <c r="K52" s="54"/>
      <c r="L52" s="54"/>
      <c r="M52" s="61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-6133897</v>
      </c>
      <c r="K53" s="7">
        <v>-2478037</v>
      </c>
      <c r="L53" s="7">
        <v>-6583566</v>
      </c>
      <c r="M53" s="7">
        <v>-3738368</v>
      </c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-6133897</v>
      </c>
      <c r="K56" s="6">
        <v>-2478037</v>
      </c>
      <c r="L56" s="6">
        <v>-6583566</v>
      </c>
      <c r="M56" s="6">
        <v>-3738368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0">
        <f>J56+J66</f>
        <v>-6133897</v>
      </c>
      <c r="K67" s="60">
        <f>K56+K66</f>
        <v>-2478037</v>
      </c>
      <c r="L67" s="60">
        <f>L56+L66</f>
        <v>-6583566</v>
      </c>
      <c r="M67" s="60">
        <f>M56+M66</f>
        <v>-3738368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v>-6133897</v>
      </c>
      <c r="K70" s="7">
        <v>-2478037</v>
      </c>
      <c r="L70" s="7">
        <v>-6583566</v>
      </c>
      <c r="M70" s="7">
        <v>-3738368</v>
      </c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7">
        <v>2</v>
      </c>
      <c r="J5" s="68" t="s">
        <v>282</v>
      </c>
      <c r="K5" s="68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-6133897</v>
      </c>
      <c r="K7" s="7">
        <v>-6583566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1147768</v>
      </c>
      <c r="K8" s="7">
        <v>1074145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9887175</v>
      </c>
      <c r="K9" s="7"/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>
        <v>94611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3">
        <f>SUM(J7:J12)</f>
        <v>4901046</v>
      </c>
      <c r="K13" s="52">
        <f>SUM(K7:K12)</f>
        <v>-5414810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>
        <v>510270</v>
      </c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4001469</v>
      </c>
      <c r="K15" s="7">
        <v>2577033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291600</v>
      </c>
      <c r="K16" s="7">
        <v>196005</v>
      </c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394066</v>
      </c>
      <c r="K17" s="7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3">
        <f>SUM(J14:J17)</f>
        <v>4687135</v>
      </c>
      <c r="K18" s="52">
        <f>SUM(K14:K17)</f>
        <v>3283308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IF(J13&gt;J18,J13-J18,0)</f>
        <v>213911</v>
      </c>
      <c r="K19" s="52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3">
        <f>IF(J18&gt;J13,J18-J13,0)</f>
        <v>0</v>
      </c>
      <c r="K20" s="52">
        <f>IF(K18&gt;K13,K18-K13,0)</f>
        <v>8698118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>
        <v>24851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208776</v>
      </c>
      <c r="K30" s="7">
        <v>33000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3">
        <f>SUM(J28:J30)</f>
        <v>208776</v>
      </c>
      <c r="K31" s="52">
        <f>SUM(K28:K30)</f>
        <v>57851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IF(J31&gt;J27,J31-J27,0)</f>
        <v>208776</v>
      </c>
      <c r="K33" s="52">
        <f>IF(K31&gt;K27,K31-K27,0)</f>
        <v>57851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>
        <v>9066864</v>
      </c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3">
        <f>SUM(J35:J37)</f>
        <v>0</v>
      </c>
      <c r="K38" s="52">
        <f>SUM(K35:K37)</f>
        <v>9066864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30000</v>
      </c>
      <c r="K39" s="7"/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3">
        <f>SUM(J39:J43)</f>
        <v>30000</v>
      </c>
      <c r="K44" s="52">
        <f>SUM(K39:K43)</f>
        <v>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IF(J38&gt;J44,J38-J44,0)</f>
        <v>0</v>
      </c>
      <c r="K45" s="52">
        <f>IF(K38&gt;K44,K38-K44,0)</f>
        <v>9066864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IF(J44&gt;J38,J44-J38,0)</f>
        <v>30000</v>
      </c>
      <c r="K46" s="52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310895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3">
        <f>IF(J20-J19+J33-J32+J46-J45&gt;0,J20-J19+J33-J32+J46-J45,0)</f>
        <v>24865</v>
      </c>
      <c r="K48" s="52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44708</v>
      </c>
      <c r="K49" s="7">
        <v>19843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f>J47</f>
        <v>0</v>
      </c>
      <c r="K50" s="7">
        <f>K47</f>
        <v>310895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f>J48</f>
        <v>24865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4">
        <f>J49+J50-J51</f>
        <v>19843</v>
      </c>
      <c r="K52" s="60">
        <f>K49+K50-K51</f>
        <v>330738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1">
        <v>2</v>
      </c>
      <c r="J5" s="72" t="s">
        <v>282</v>
      </c>
      <c r="K5" s="72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1"/>
      <c r="B2" s="73"/>
      <c r="C2" s="265" t="s">
        <v>281</v>
      </c>
      <c r="D2" s="265"/>
      <c r="E2" s="76">
        <v>40909</v>
      </c>
      <c r="F2" s="42" t="s">
        <v>250</v>
      </c>
      <c r="G2" s="266">
        <v>41090</v>
      </c>
      <c r="H2" s="267"/>
      <c r="I2" s="73"/>
      <c r="J2" s="73"/>
      <c r="K2" s="73"/>
      <c r="L2" s="77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0" t="s">
        <v>304</v>
      </c>
      <c r="J3" s="81" t="s">
        <v>150</v>
      </c>
      <c r="K3" s="81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3">
        <v>2</v>
      </c>
      <c r="J4" s="82" t="s">
        <v>282</v>
      </c>
      <c r="K4" s="82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43">
        <v>1</v>
      </c>
      <c r="J5" s="44">
        <v>94043110</v>
      </c>
      <c r="K5" s="44">
        <v>94043110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43">
        <v>2</v>
      </c>
      <c r="J6" s="45">
        <v>14854</v>
      </c>
      <c r="K6" s="45">
        <v>14854</v>
      </c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43">
        <v>3</v>
      </c>
      <c r="J7" s="45"/>
      <c r="K7" s="45"/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43">
        <v>4</v>
      </c>
      <c r="J8" s="45">
        <v>-52980302</v>
      </c>
      <c r="K8" s="45">
        <v>-66600116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43">
        <v>5</v>
      </c>
      <c r="J9" s="45">
        <v>-6133897</v>
      </c>
      <c r="K9" s="45">
        <v>-6583566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43">
        <v>6</v>
      </c>
      <c r="J10" s="45"/>
      <c r="K10" s="45"/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43">
        <v>7</v>
      </c>
      <c r="J11" s="45"/>
      <c r="K11" s="45"/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43">
        <v>8</v>
      </c>
      <c r="J12" s="45"/>
      <c r="K12" s="45"/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43">
        <v>9</v>
      </c>
      <c r="J13" s="45"/>
      <c r="K13" s="45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3">
        <v>10</v>
      </c>
      <c r="J14" s="78">
        <f>SUM(J5:J13)</f>
        <v>34943765</v>
      </c>
      <c r="K14" s="78">
        <f>SUM(K5:K13)</f>
        <v>20874282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43">
        <v>11</v>
      </c>
      <c r="J15" s="45"/>
      <c r="K15" s="45"/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43">
        <v>12</v>
      </c>
      <c r="J16" s="45"/>
      <c r="K16" s="45"/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43">
        <v>13</v>
      </c>
      <c r="J17" s="45"/>
      <c r="K17" s="45"/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43">
        <v>14</v>
      </c>
      <c r="J18" s="45"/>
      <c r="K18" s="45"/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43">
        <v>15</v>
      </c>
      <c r="J19" s="45"/>
      <c r="K19" s="45"/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43">
        <v>16</v>
      </c>
      <c r="J20" s="45"/>
      <c r="K20" s="45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f>J14</f>
        <v>34943765</v>
      </c>
      <c r="K23" s="44">
        <f>K14</f>
        <v>20874282</v>
      </c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9"/>
      <c r="K24" s="79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6" t="s">
        <v>279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7" t="s">
        <v>315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2012-04-29T08:10:25Z</cp:lastPrinted>
  <dcterms:created xsi:type="dcterms:W3CDTF">2008-10-17T11:51:54Z</dcterms:created>
  <dcterms:modified xsi:type="dcterms:W3CDTF">2012-07-26T13:50:52Z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