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<sst xmlns="http://schemas.openxmlformats.org/spreadsheetml/2006/main" count="400" uniqueCount="344">
  <si>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</si>
  <si>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</si>
  <si>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</si>
  <si>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</si>
  <si>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</si>
  <si>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</si>
  <si>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</si>
  <si>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</si>
  <si>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</si>
  <si>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</si>
  <si>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</si>
  <si>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</si>
  <si>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</si>
  <si>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</si>
  <si>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</si>
  <si>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</si>
  <si>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</si>
  <si>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</si>
  <si>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</si>
  <si>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</si>
  <si>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</si>
  <si>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</si>
  <si>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</si>
  <si>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</si>
  <si>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</si>
  <si>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</si>
  <si>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</si>
  <si>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</si>
  <si>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</si>
  <si>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</si>
  <si>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</si>
  <si>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</si>
  <si>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</si>
  <si>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</si>
  <si>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</si>
  <si>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</si>
  <si>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</si>
  <si>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</si>
  <si>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</si>
  <si>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</si>
  <si>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</si>
  <si>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</si>
  <si>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</si>
  <si>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</si>
  <si>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</si>
  <si>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</si>
  <si>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</si>
  <si>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</si>
  <si>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</si>
  <si>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</si>
  <si>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</si>
  <si>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</si>
  <si>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</si>
  <si>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</si>
  <si>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</si>
  <si>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</si>
  <si>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</si>
  <si>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</si>
  <si>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</si>
  <si>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</si>
  <si>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</si>
  <si>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</si>
  <si>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</si>
  <si>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</si>
  <si>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</si>
  <si>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</si>
  <si>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</si>
  <si>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</si>
  <si>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</si>
  <si>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</si>
  <si>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</si>
  <si>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</si>
  <si>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</si>
  <si>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</si>
  <si>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</si>
  <si>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</si>
  <si>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</si>
  <si>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</si>
  <si>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</si>
  <si>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</si>
  <si>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</si>
  <si>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</si>
  <si>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</si>
  <si>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</si>
  <si>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</si>
  <si>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</si>
  <si>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</si>
  <si>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</si>
  <si>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</si>
  <si>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</si>
  <si>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</si>
  <si>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</si>
  <si>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</si>
  <si>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</si>
  <si>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</si>
  <si>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</si>
  <si>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</si>
  <si>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</si>
  <si>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</si>
  <si>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</si>
  <si>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</si>
  <si>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</si>
  <si>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</si>
  <si>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</si>
  <si>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</si>
  <si>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</si>
  <si>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</si>
  <si>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</si>
  <si>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</si>
  <si>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</si>
  <si>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</si>
  <si>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</si>
  <si>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</si>
  <si>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</si>
  <si>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</si>
  <si>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</si>
  <si>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</si>
  <si>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</si>
  <si>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</si>
  <si>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</si>
  <si>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</si>
  <si>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</si>
  <si>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</si>
  <si>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</si>
  <si>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</si>
  <si>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</si>
  <si>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</si>
  <si>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</si>
  <si>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</si>
  <si>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</si>
  <si>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</si>
  <si>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</si>
  <si>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</si>
  <si>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</si>
  <si>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</si>
  <si>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</si>
  <si>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</si>
  <si>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</si>
  <si>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</si>
  <si>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</si>
  <si>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</si>
  <si>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</si>
  <si>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</si>
  <si>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</si>
  <si>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</si>
  <si>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</si>
  <si>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</si>
  <si>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</si>
  <si>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</si>
  <si>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</si>
  <si>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</si>
  <si>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</si>
  <si>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</si>
  <si>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</si>
  <si>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</si>
  <si>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</si>
  <si>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</si>
  <si>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</si>
  <si>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</si>
  <si>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</si>
  <si>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</si>
  <si>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</si>
  <si>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</si>
  <si>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</si>
  <si>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</si>
  <si>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</si>
  <si>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</si>
  <si>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</si>
  <si>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</si>
  <si>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</si>
  <si>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</si>
  <si>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</si>
  <si>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</si>
  <si>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</si>
  <si>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</si>
  <si>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</si>
  <si>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</si>
  <si>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</si>
  <si>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</si>
  <si>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</si>
  <si>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</si>
  <si>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</si>
  <si>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</si>
  <si>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</si>
  <si>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</si>
  <si>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</si>
  <si>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</si>
  <si>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</si>
  <si>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</si>
  <si>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</si>
  <si>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</si>
  <si>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</si>
  <si>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</si>
  <si>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</si>
  <si>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</si>
  <si>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</si>
  <si>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</si>
  <si>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</si>
  <si>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</si>
  <si>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</si>
  <si>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</si>
  <si>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</si>
  <si>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</si>
  <si>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</si>
  <si>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</si>
  <si>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</si>
  <si>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</si>
  <si>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</si>
  <si>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</si>
  <si>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</si>
  <si>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</si>
  <si>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</si>
  <si>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</si>
  <si>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</si>
  <si>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</si>
  <si>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</si>
  <si>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</si>
  <si>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</si>
  <si>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</si>
  <si>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</si>
  <si>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</si>
  <si>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</si>
  <si>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</si>
  <si>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</si>
  <si>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</si>
  <si>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</si>
  <si>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</si>
  <si>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</si>
  <si>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</si>
  <si>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</si>
  <si>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</si>
  <si>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</si>
  <si>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</si>
  <si>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</si>
  <si>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</si>
  <si>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</si>
  <si>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</si>
  <si>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</si>
  <si>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</si>
  <si>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</si>
  <si>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</si>
  <si>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</si>
  <si>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</si>
  <si>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</si>
  <si>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</si>
  <si>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</si>
  <si>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</si>
  <si>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</si>
  <si>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</si>
  <si>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</si>
  <si>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</si>
  <si>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</si>
  <si>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</si>
  <si>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</si>
  <si>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</si>
  <si>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</si>
  <si>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</si>
  <si>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</si>
  <si>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</si>
  <si>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</si>
  <si>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</si>
  <si>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</si>
  <si>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</si>
  <si>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</si>
  <si>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</si>
  <si>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</si>
  <si>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</si>
  <si>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</si>
  <si>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</si>
  <si>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</si>
  <si>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</si>
  <si>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</si>
  <si>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</si>
  <si>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</si>
  <si>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</si>
  <si>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</si>
  <si>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</si>
  <si>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</si>
  <si>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</si>
  <si>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</si>
  <si>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</si>
  <si>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</si>
  <si>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</si>
  <si>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</si>
  <si>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</si>
  <si>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</si>
  <si>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</si>
  <si>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</si>
  <si>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</si>
  <si>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</si>
  <si>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</si>
  <si>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</si>
  <si>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</si>
  <si>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</si>
  <si>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</si>
  <si>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</si>
  <si>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</si>
  <si>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</si>
  <si>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</si>
  <si>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</si>
  <si>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</si>
  <si>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</si>
  <si>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</si>
  <si>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</si>
  <si>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</si>
  <si>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</si>
  <si>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</si>
  <si>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</si>
  <si>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</si>
  <si>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</si>
  <si>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</si>
  <si>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</si>
  <si>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</si>
  <si>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</si>
  <si>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</si>
  <si>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</si>
  <si>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</si>
  <si>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</si>
  <si>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</si>
  <si>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</si>
  <si>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</si>
  <si>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</si>
  <si>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</si>
  <si>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info@adriatiq.com</t>
  </si>
  <si>
    <t>DA</t>
  </si>
  <si>
    <t>5510</t>
  </si>
  <si>
    <t>01 6176800</t>
  </si>
  <si>
    <t>Kerekes Attila Laszlo</t>
  </si>
  <si>
    <t>03517292</t>
  </si>
  <si>
    <t>060004761</t>
  </si>
  <si>
    <t>5117765549</t>
  </si>
  <si>
    <t>JELSA D.D.</t>
  </si>
  <si>
    <t>JELSA</t>
  </si>
  <si>
    <t>MALA BANDA BB</t>
  </si>
  <si>
    <t>www.jelsa-hotels.com</t>
  </si>
  <si>
    <t>HOTEL HVAR D.O.O.</t>
  </si>
  <si>
    <t>JELSA, MINA BB</t>
  </si>
  <si>
    <t>94905144054</t>
  </si>
  <si>
    <t>FONTANA HOTEL APARTMANI</t>
  </si>
  <si>
    <t>JELSA, VITARNJA BB</t>
  </si>
  <si>
    <t>31475330936</t>
  </si>
  <si>
    <t>Snježana Birgitta Bartolac Sefer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</si>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</sst>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dd\.mm\.yyyy"/>
    <numFmt numFmtId="196" formatCode="[$-F800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96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37" fillId="0" borderId="10" xfId="0" applyNumberFormat="1" applyFont="1" applyFill="1" applyBorder="1" applyAlignment="1" applyProtection="1">
      <alignment vertical="center"/>
      <protection locked="0"/>
    </xf>
    <xf numFmtId="0" fontId="38" fillId="0" borderId="19" xfId="0" applyFont="1" applyFill="1" applyBorder="1" applyAlignment="1">
      <alignment/>
    </xf>
    <xf numFmtId="3" fontId="37" fillId="0" borderId="13" xfId="0" applyNumberFormat="1" applyFont="1" applyFill="1" applyBorder="1" applyAlignment="1" applyProtection="1">
      <alignment vertical="center"/>
      <protection locked="0"/>
    </xf>
    <xf numFmtId="3" fontId="37" fillId="0" borderId="15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Alignment="1">
      <alignment/>
    </xf>
    <xf numFmtId="0" fontId="3" fillId="0" borderId="0" xfId="57" applyFont="1" applyBorder="1" applyAlignment="1" applyProtection="1">
      <alignment wrapText="1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center" vertical="center"/>
      <protection hidden="1"/>
    </xf>
    <xf numFmtId="0" fontId="18" fillId="0" borderId="0" xfId="62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info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248</v>
      </c>
      <c r="B1" s="156"/>
      <c r="C1" s="156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18">
        <v>40544</v>
      </c>
      <c r="F2" s="12"/>
      <c r="G2" s="13" t="s">
        <v>250</v>
      </c>
      <c r="H2" s="118">
        <v>40816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74" t="s">
        <v>251</v>
      </c>
      <c r="B6" s="175"/>
      <c r="C6" s="166" t="s">
        <v>328</v>
      </c>
      <c r="D6" s="167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2" t="s">
        <v>252</v>
      </c>
      <c r="B8" s="193"/>
      <c r="C8" s="166" t="s">
        <v>329</v>
      </c>
      <c r="D8" s="167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8" t="s">
        <v>253</v>
      </c>
      <c r="B10" s="184"/>
      <c r="C10" s="166" t="s">
        <v>330</v>
      </c>
      <c r="D10" s="16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74" t="s">
        <v>254</v>
      </c>
      <c r="B12" s="175"/>
      <c r="C12" s="160" t="s">
        <v>331</v>
      </c>
      <c r="D12" s="181"/>
      <c r="E12" s="181"/>
      <c r="F12" s="181"/>
      <c r="G12" s="181"/>
      <c r="H12" s="181"/>
      <c r="I12" s="17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74" t="s">
        <v>255</v>
      </c>
      <c r="B14" s="175"/>
      <c r="C14" s="182">
        <v>21465</v>
      </c>
      <c r="D14" s="183"/>
      <c r="E14" s="16"/>
      <c r="F14" s="160" t="s">
        <v>332</v>
      </c>
      <c r="G14" s="181"/>
      <c r="H14" s="181"/>
      <c r="I14" s="17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74" t="s">
        <v>256</v>
      </c>
      <c r="B16" s="175"/>
      <c r="C16" s="160" t="s">
        <v>333</v>
      </c>
      <c r="D16" s="181"/>
      <c r="E16" s="181"/>
      <c r="F16" s="181"/>
      <c r="G16" s="181"/>
      <c r="H16" s="181"/>
      <c r="I16" s="176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74" t="s">
        <v>257</v>
      </c>
      <c r="B18" s="175"/>
      <c r="C18" s="133" t="s">
        <v>323</v>
      </c>
      <c r="D18" s="134"/>
      <c r="E18" s="134"/>
      <c r="F18" s="134"/>
      <c r="G18" s="134"/>
      <c r="H18" s="134"/>
      <c r="I18" s="13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74" t="s">
        <v>258</v>
      </c>
      <c r="B20" s="175"/>
      <c r="C20" s="133" t="s">
        <v>334</v>
      </c>
      <c r="D20" s="134"/>
      <c r="E20" s="134"/>
      <c r="F20" s="134"/>
      <c r="G20" s="134"/>
      <c r="H20" s="134"/>
      <c r="I20" s="13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74" t="s">
        <v>259</v>
      </c>
      <c r="B22" s="175"/>
      <c r="C22" s="119">
        <v>171</v>
      </c>
      <c r="D22" s="160" t="s">
        <v>332</v>
      </c>
      <c r="E22" s="136"/>
      <c r="F22" s="178"/>
      <c r="G22" s="174"/>
      <c r="H22" s="179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74" t="s">
        <v>260</v>
      </c>
      <c r="B24" s="175"/>
      <c r="C24" s="119">
        <v>17</v>
      </c>
      <c r="D24" s="160"/>
      <c r="E24" s="136"/>
      <c r="F24" s="136"/>
      <c r="G24" s="178"/>
      <c r="H24" s="51" t="s">
        <v>261</v>
      </c>
      <c r="I24" s="120">
        <v>115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74" t="s">
        <v>262</v>
      </c>
      <c r="B26" s="175"/>
      <c r="C26" s="121" t="s">
        <v>324</v>
      </c>
      <c r="D26" s="25"/>
      <c r="E26" s="33"/>
      <c r="F26" s="24"/>
      <c r="G26" s="180" t="s">
        <v>263</v>
      </c>
      <c r="H26" s="175"/>
      <c r="I26" s="122" t="s">
        <v>325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45" t="s">
        <v>264</v>
      </c>
      <c r="B28" s="142"/>
      <c r="C28" s="143"/>
      <c r="D28" s="143"/>
      <c r="E28" s="137" t="s">
        <v>265</v>
      </c>
      <c r="F28" s="138"/>
      <c r="G28" s="138"/>
      <c r="H28" s="139" t="s">
        <v>266</v>
      </c>
      <c r="I28" s="14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44" t="s">
        <v>335</v>
      </c>
      <c r="B30" s="147"/>
      <c r="C30" s="147"/>
      <c r="D30" s="148"/>
      <c r="E30" s="144" t="s">
        <v>336</v>
      </c>
      <c r="F30" s="147"/>
      <c r="G30" s="147"/>
      <c r="H30" s="166" t="s">
        <v>337</v>
      </c>
      <c r="I30" s="167"/>
      <c r="J30" s="10"/>
      <c r="K30" s="10"/>
      <c r="L30" s="10"/>
    </row>
    <row r="31" spans="1:12" ht="12.75">
      <c r="A31" s="92"/>
      <c r="B31" s="22"/>
      <c r="C31" s="21"/>
      <c r="D31" s="141"/>
      <c r="E31" s="141"/>
      <c r="F31" s="141"/>
      <c r="G31" s="132"/>
      <c r="H31" s="16"/>
      <c r="I31" s="99"/>
      <c r="J31" s="10"/>
      <c r="K31" s="10"/>
      <c r="L31" s="10"/>
    </row>
    <row r="32" spans="1:12" ht="12.75">
      <c r="A32" s="144" t="s">
        <v>338</v>
      </c>
      <c r="B32" s="147"/>
      <c r="C32" s="147"/>
      <c r="D32" s="148"/>
      <c r="E32" s="144" t="s">
        <v>339</v>
      </c>
      <c r="F32" s="147"/>
      <c r="G32" s="147"/>
      <c r="H32" s="166" t="s">
        <v>340</v>
      </c>
      <c r="I32" s="16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44"/>
      <c r="B34" s="147"/>
      <c r="C34" s="147"/>
      <c r="D34" s="148"/>
      <c r="E34" s="144"/>
      <c r="F34" s="147"/>
      <c r="G34" s="147"/>
      <c r="H34" s="166"/>
      <c r="I34" s="16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44"/>
      <c r="B36" s="147"/>
      <c r="C36" s="147"/>
      <c r="D36" s="148"/>
      <c r="E36" s="144"/>
      <c r="F36" s="147"/>
      <c r="G36" s="147"/>
      <c r="H36" s="166"/>
      <c r="I36" s="167"/>
      <c r="J36" s="10"/>
      <c r="K36" s="10"/>
      <c r="L36" s="10"/>
    </row>
    <row r="37" spans="1:12" ht="12.75">
      <c r="A37" s="101"/>
      <c r="B37" s="30"/>
      <c r="C37" s="149"/>
      <c r="D37" s="150"/>
      <c r="E37" s="16"/>
      <c r="F37" s="149"/>
      <c r="G37" s="150"/>
      <c r="H37" s="16"/>
      <c r="I37" s="93"/>
      <c r="J37" s="10"/>
      <c r="K37" s="10"/>
      <c r="L37" s="10"/>
    </row>
    <row r="38" spans="1:12" ht="12.75">
      <c r="A38" s="144"/>
      <c r="B38" s="147"/>
      <c r="C38" s="147"/>
      <c r="D38" s="148"/>
      <c r="E38" s="144"/>
      <c r="F38" s="147"/>
      <c r="G38" s="147"/>
      <c r="H38" s="166"/>
      <c r="I38" s="167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44"/>
      <c r="B40" s="147"/>
      <c r="C40" s="147"/>
      <c r="D40" s="148"/>
      <c r="E40" s="144"/>
      <c r="F40" s="147"/>
      <c r="G40" s="147"/>
      <c r="H40" s="166"/>
      <c r="I40" s="16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8" t="s">
        <v>267</v>
      </c>
      <c r="B44" s="159"/>
      <c r="C44" s="166"/>
      <c r="D44" s="167"/>
      <c r="E44" s="26"/>
      <c r="F44" s="160"/>
      <c r="G44" s="147"/>
      <c r="H44" s="147"/>
      <c r="I44" s="148"/>
      <c r="J44" s="10"/>
      <c r="K44" s="10"/>
      <c r="L44" s="10"/>
    </row>
    <row r="45" spans="1:12" ht="12.75">
      <c r="A45" s="101"/>
      <c r="B45" s="30"/>
      <c r="C45" s="149"/>
      <c r="D45" s="150"/>
      <c r="E45" s="16"/>
      <c r="F45" s="149"/>
      <c r="G45" s="151"/>
      <c r="H45" s="35"/>
      <c r="I45" s="105"/>
      <c r="J45" s="10"/>
      <c r="K45" s="10"/>
      <c r="L45" s="10"/>
    </row>
    <row r="46" spans="1:12" ht="12.75">
      <c r="A46" s="158" t="s">
        <v>268</v>
      </c>
      <c r="B46" s="159"/>
      <c r="C46" s="160" t="s">
        <v>341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8" t="s">
        <v>270</v>
      </c>
      <c r="B48" s="159"/>
      <c r="C48" s="163" t="s">
        <v>326</v>
      </c>
      <c r="D48" s="164"/>
      <c r="E48" s="165"/>
      <c r="F48" s="16"/>
      <c r="G48" s="51" t="s">
        <v>271</v>
      </c>
      <c r="H48" s="163" t="s">
        <v>326</v>
      </c>
      <c r="I48" s="165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8" t="s">
        <v>257</v>
      </c>
      <c r="B50" s="159"/>
      <c r="C50" s="173" t="s">
        <v>323</v>
      </c>
      <c r="D50" s="164"/>
      <c r="E50" s="164"/>
      <c r="F50" s="164"/>
      <c r="G50" s="164"/>
      <c r="H50" s="164"/>
      <c r="I50" s="165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74" t="s">
        <v>272</v>
      </c>
      <c r="B52" s="175"/>
      <c r="C52" s="163" t="s">
        <v>327</v>
      </c>
      <c r="D52" s="164"/>
      <c r="E52" s="164"/>
      <c r="F52" s="164"/>
      <c r="G52" s="164"/>
      <c r="H52" s="164"/>
      <c r="I52" s="176"/>
      <c r="J52" s="10"/>
      <c r="K52" s="10"/>
      <c r="L52" s="10"/>
    </row>
    <row r="53" spans="1:12" ht="12.75">
      <c r="A53" s="106"/>
      <c r="B53" s="20"/>
      <c r="C53" s="157" t="s">
        <v>273</v>
      </c>
      <c r="D53" s="157"/>
      <c r="E53" s="157"/>
      <c r="F53" s="157"/>
      <c r="G53" s="157"/>
      <c r="H53" s="157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77" t="s">
        <v>274</v>
      </c>
      <c r="C55" s="146"/>
      <c r="D55" s="146"/>
      <c r="E55" s="146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52" t="s">
        <v>306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6"/>
      <c r="B57" s="152" t="s">
        <v>307</v>
      </c>
      <c r="C57" s="153"/>
      <c r="D57" s="153"/>
      <c r="E57" s="153"/>
      <c r="F57" s="153"/>
      <c r="G57" s="153"/>
      <c r="H57" s="153"/>
      <c r="I57" s="108"/>
      <c r="J57" s="10"/>
      <c r="K57" s="10"/>
      <c r="L57" s="10"/>
    </row>
    <row r="58" spans="1:12" ht="12.75">
      <c r="A58" s="106"/>
      <c r="B58" s="152" t="s">
        <v>308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6"/>
      <c r="B59" s="152" t="s">
        <v>309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71"/>
      <c r="H63" s="172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H40:I40"/>
    <mergeCell ref="A34:D34"/>
    <mergeCell ref="E34:G34"/>
    <mergeCell ref="H34:I34"/>
    <mergeCell ref="A36:D36"/>
    <mergeCell ref="E36:G36"/>
    <mergeCell ref="H36:I36"/>
    <mergeCell ref="F44:I44"/>
    <mergeCell ref="C45:D45"/>
    <mergeCell ref="F45:G45"/>
    <mergeCell ref="C37:D37"/>
    <mergeCell ref="F37:G37"/>
    <mergeCell ref="A38:D38"/>
    <mergeCell ref="E38:G38"/>
    <mergeCell ref="H38:I38"/>
    <mergeCell ref="A40:D40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info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82">
      <selection activeCell="A64" sqref="A64:H64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140625" style="52" customWidth="1"/>
    <col min="12" max="16384" width="9.140625" style="52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7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8" t="s">
        <v>278</v>
      </c>
      <c r="J4" s="59" t="s">
        <v>319</v>
      </c>
      <c r="K4" s="60" t="s">
        <v>320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7">
        <v>2</v>
      </c>
      <c r="J5" s="56">
        <v>3</v>
      </c>
      <c r="K5" s="56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141321569</v>
      </c>
      <c r="K8" s="53">
        <f>K9+K16+K26+K35+K39</f>
        <v>139645886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7536331</v>
      </c>
      <c r="K9" s="53">
        <f>SUM(K10:K15)</f>
        <v>7539503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7536331</v>
      </c>
      <c r="K11" s="7">
        <v>7539503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133765759</v>
      </c>
      <c r="K16" s="53">
        <f>SUM(K17:K25)</f>
        <v>132087548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8217383</v>
      </c>
      <c r="K17" s="7">
        <v>8217383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1698825</v>
      </c>
      <c r="K18" s="7">
        <v>1671039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1016620</v>
      </c>
      <c r="K19" s="7">
        <v>1081882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1364411</v>
      </c>
      <c r="K20" s="7">
        <v>1342696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>
        <v>58374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>
        <v>36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121468520</v>
      </c>
      <c r="K25" s="7">
        <v>119716138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19479</v>
      </c>
      <c r="K26" s="53">
        <f>SUM(K27:K34)</f>
        <v>18835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19479</v>
      </c>
      <c r="K27" s="7">
        <v>18835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15103986</v>
      </c>
      <c r="K40" s="53">
        <f>K41+K49+K56+K64</f>
        <v>29621889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576869</v>
      </c>
      <c r="K41" s="53">
        <f>SUM(K42:K48)</f>
        <v>421905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576869</v>
      </c>
      <c r="K42" s="7">
        <v>401888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>
        <v>20017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11993494</v>
      </c>
      <c r="K49" s="53">
        <f>SUM(K50:K55)</f>
        <v>24070144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3827124</v>
      </c>
      <c r="K50" s="7">
        <v>3477194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6055515</v>
      </c>
      <c r="K51" s="7">
        <v>15270694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185899</v>
      </c>
      <c r="K53" s="7">
        <v>467873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1604729</v>
      </c>
      <c r="K54" s="7">
        <v>4047122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320227</v>
      </c>
      <c r="K55" s="7">
        <v>807261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1530993</v>
      </c>
      <c r="K56" s="53">
        <f>SUM(K57:K63)</f>
        <v>4679595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1530993</v>
      </c>
      <c r="K58" s="7">
        <v>4679595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/>
      <c r="K62" s="7"/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1002630</v>
      </c>
      <c r="K64" s="7">
        <v>450245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35239</v>
      </c>
      <c r="K65" s="7">
        <v>0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156460794</v>
      </c>
      <c r="K66" s="53">
        <f>K7+K8+K40+K65</f>
        <v>169267775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9" t="s">
        <v>191</v>
      </c>
      <c r="B69" s="210"/>
      <c r="C69" s="210"/>
      <c r="D69" s="210"/>
      <c r="E69" s="210"/>
      <c r="F69" s="210"/>
      <c r="G69" s="210"/>
      <c r="H69" s="211"/>
      <c r="I69" s="3">
        <v>62</v>
      </c>
      <c r="J69" s="54">
        <f>J70+J71+J72+J78+J79+J82+J85</f>
        <v>50752113</v>
      </c>
      <c r="K69" s="54">
        <f>K70+K71+K72+K78+K79+K82+K85</f>
        <v>37255956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94023110</v>
      </c>
      <c r="K70" s="7">
        <f>94083110-40000</f>
        <v>94043110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0</v>
      </c>
      <c r="K71" s="7"/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v>14854</v>
      </c>
      <c r="K72" s="53">
        <v>14854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/>
      <c r="K73" s="7"/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14854</v>
      </c>
      <c r="K77" s="7">
        <v>14854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-42720986</v>
      </c>
      <c r="K79" s="53">
        <f>K80-K81</f>
        <v>-52980301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76371</v>
      </c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f>40068591+2728766</f>
        <v>42797357</v>
      </c>
      <c r="K81" s="7">
        <v>52980301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-564865</v>
      </c>
      <c r="K82" s="53">
        <f>K83-K84</f>
        <v>-3821707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708667</v>
      </c>
      <c r="K83" s="7"/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1273532</v>
      </c>
      <c r="K84" s="7">
        <v>3821707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58953199</v>
      </c>
      <c r="K90" s="53">
        <f>SUM(K91:K99)</f>
        <v>79353952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58953199</v>
      </c>
      <c r="K93" s="7">
        <v>79353952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38755000</v>
      </c>
      <c r="K100" s="53">
        <f>SUM(K101:K112)</f>
        <v>42685385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13893668</v>
      </c>
      <c r="K101" s="7">
        <v>11361109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143394</v>
      </c>
      <c r="K102" s="7">
        <v>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906867</v>
      </c>
      <c r="K103" s="7">
        <v>1150260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577450</v>
      </c>
      <c r="K104" s="7">
        <v>733113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6658109</v>
      </c>
      <c r="K105" s="7">
        <v>8436438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1581204</v>
      </c>
      <c r="K108" s="7">
        <v>2004784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14994308</v>
      </c>
      <c r="K109" s="7">
        <v>18934258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/>
      <c r="K112" s="7">
        <v>65423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8000482</v>
      </c>
      <c r="K113" s="7">
        <v>9972482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156460794</v>
      </c>
      <c r="K114" s="53">
        <f>K69+K86+K90+K100+K113</f>
        <v>169267775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37"/>
      <c r="J117" s="237"/>
      <c r="K117" s="238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97:H97"/>
    <mergeCell ref="A98:H98"/>
    <mergeCell ref="A99:H99"/>
    <mergeCell ref="A100:H100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3:H73"/>
    <mergeCell ref="A74:H74"/>
    <mergeCell ref="A75:H75"/>
    <mergeCell ref="A76:H76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49:H49"/>
    <mergeCell ref="A50:H50"/>
    <mergeCell ref="A51:H51"/>
    <mergeCell ref="A52:H52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86:K115 J72:K7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6" r:id="rId1"/>
  <rowBreaks count="1" manualBreakCount="1">
    <brk id="67" max="255" man="1"/>
  </rowBreaks>
  <ignoredErrors>
    <ignoredError sqref="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37">
      <selection activeCell="J61" sqref="J6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131" customWidth="1"/>
    <col min="14" max="16384" width="9.140625" style="52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55" t="s">
        <v>343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1" t="s">
        <v>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8" t="s">
        <v>279</v>
      </c>
      <c r="J4" s="239" t="s">
        <v>319</v>
      </c>
      <c r="K4" s="239"/>
      <c r="L4" s="239" t="s">
        <v>320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54">
        <f>SUM(J8:J9)</f>
        <v>21840121</v>
      </c>
      <c r="K7" s="54">
        <f>SUM(K8:K9)</f>
        <v>17968731</v>
      </c>
      <c r="L7" s="54">
        <f>SUM(L8:L9)</f>
        <v>20345944</v>
      </c>
      <c r="M7" s="54">
        <f>SUM(M8:M9)</f>
        <v>15677728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18488971</v>
      </c>
      <c r="K8" s="7">
        <v>14658661</v>
      </c>
      <c r="L8" s="7">
        <v>19880670</v>
      </c>
      <c r="M8" s="7">
        <f>L8-4522807</f>
        <v>15357863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3351150</v>
      </c>
      <c r="K9" s="7">
        <v>3310070</v>
      </c>
      <c r="L9" s="7">
        <v>465274</v>
      </c>
      <c r="M9" s="7">
        <f>L9-145409</f>
        <v>319865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22147092</v>
      </c>
      <c r="K10" s="53">
        <f>K11+K12+K16+K20+K21+K22+K25+K26</f>
        <v>12752802</v>
      </c>
      <c r="L10" s="53">
        <f>L11+L12+L16+L20+L21+L22+L25+L26</f>
        <v>19549700</v>
      </c>
      <c r="M10" s="53">
        <f>M11+M12+M16+M20+M21+M22+M25+M26</f>
        <v>9569514.77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11684066</v>
      </c>
      <c r="K12" s="53">
        <f>SUM(K13:K15)</f>
        <v>8147938</v>
      </c>
      <c r="L12" s="53">
        <f>SUM(L13:L15)</f>
        <v>9472024</v>
      </c>
      <c r="M12" s="53">
        <f>SUM(M13:M15)</f>
        <v>5244631.77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6543077</v>
      </c>
      <c r="K13" s="7">
        <v>4562845</v>
      </c>
      <c r="L13" s="7">
        <v>5389916</v>
      </c>
      <c r="M13" s="7">
        <f>L13-2405626.74</f>
        <v>2984289.26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/>
      <c r="K14" s="7"/>
      <c r="L14" s="7">
        <v>80750</v>
      </c>
      <c r="M14" s="7">
        <f>L14-35936.43</f>
        <v>44813.57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5140989</v>
      </c>
      <c r="K15" s="7">
        <v>3585093</v>
      </c>
      <c r="L15" s="7">
        <v>4001358</v>
      </c>
      <c r="M15" s="7">
        <f>L15-1785829.06</f>
        <v>2215528.94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6042551</v>
      </c>
      <c r="K16" s="53">
        <f>SUM(K17:K19)</f>
        <v>2767636</v>
      </c>
      <c r="L16" s="53">
        <f>SUM(L17:L19)</f>
        <v>7014237</v>
      </c>
      <c r="M16" s="53">
        <f>SUM(M17:M19)</f>
        <v>3089204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3806807</v>
      </c>
      <c r="K17" s="7">
        <v>1743611</v>
      </c>
      <c r="L17" s="7">
        <v>4273144</v>
      </c>
      <c r="M17" s="7">
        <f>L17-2390872</f>
        <v>1882272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1450212</v>
      </c>
      <c r="K18" s="7">
        <v>664233</v>
      </c>
      <c r="L18" s="7">
        <v>1747325</v>
      </c>
      <c r="M18" s="7">
        <f>L18-977620</f>
        <v>769705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785532</v>
      </c>
      <c r="K19" s="7">
        <v>359792</v>
      </c>
      <c r="L19" s="7">
        <v>993768</v>
      </c>
      <c r="M19" s="7">
        <f>L19-556117-424</f>
        <v>437227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2265817</v>
      </c>
      <c r="K20" s="7">
        <v>1201086</v>
      </c>
      <c r="L20" s="7">
        <v>1721652</v>
      </c>
      <c r="M20" s="7">
        <f>L20-1147768</f>
        <v>573884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1669172</v>
      </c>
      <c r="K21" s="7">
        <v>150656</v>
      </c>
      <c r="L21" s="7">
        <v>1204099</v>
      </c>
      <c r="M21" s="7">
        <f>L21-547621</f>
        <v>656478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485486</v>
      </c>
      <c r="K26" s="7">
        <v>485486</v>
      </c>
      <c r="L26" s="7">
        <v>137688</v>
      </c>
      <c r="M26" s="7">
        <f>L26-132371</f>
        <v>5317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605468</v>
      </c>
      <c r="K27" s="53">
        <f>SUM(K28:K32)</f>
        <v>48405</v>
      </c>
      <c r="L27" s="53">
        <f>SUM(L28:L32)</f>
        <v>237398</v>
      </c>
      <c r="M27" s="53">
        <f>SUM(M28:M32)</f>
        <v>154041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569283</v>
      </c>
      <c r="K29" s="7">
        <v>48405</v>
      </c>
      <c r="L29" s="7">
        <v>237398</v>
      </c>
      <c r="M29" s="7">
        <f>L29-44196-39161</f>
        <v>154041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>
        <v>36185</v>
      </c>
      <c r="K32" s="7"/>
      <c r="L32" s="7"/>
      <c r="M32" s="7"/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2691629</v>
      </c>
      <c r="K33" s="53">
        <f>SUM(K34:K37)</f>
        <v>466666</v>
      </c>
      <c r="L33" s="53">
        <f>SUM(L34:L37)</f>
        <v>4855349</v>
      </c>
      <c r="M33" s="53">
        <f>SUM(M34:M37)</f>
        <v>3950064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2428662</v>
      </c>
      <c r="K34" s="7">
        <v>280709</v>
      </c>
      <c r="L34" s="7">
        <v>3824035</v>
      </c>
      <c r="M34" s="7">
        <f>L34-817000</f>
        <v>3007035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262967</v>
      </c>
      <c r="K35" s="7">
        <v>185957</v>
      </c>
      <c r="L35" s="7">
        <v>1031314</v>
      </c>
      <c r="M35" s="7">
        <f>L35-88285</f>
        <v>943029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22445589</v>
      </c>
      <c r="K42" s="53">
        <f>K7+K27+K38+K40</f>
        <v>18017136</v>
      </c>
      <c r="L42" s="53">
        <f>L7+L27+L38+L40</f>
        <v>20583342</v>
      </c>
      <c r="M42" s="53">
        <f>M7+M27+M38+M40</f>
        <v>15831769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24838721</v>
      </c>
      <c r="K43" s="53">
        <f>K10+K33+K39+K41</f>
        <v>13219468</v>
      </c>
      <c r="L43" s="53">
        <f>L10+L33+L39+L41</f>
        <v>24405049</v>
      </c>
      <c r="M43" s="53">
        <f>M10+M33+M39+M41</f>
        <v>13519578.77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-2393132</v>
      </c>
      <c r="K44" s="53">
        <f>K42-K43</f>
        <v>4797668</v>
      </c>
      <c r="L44" s="53">
        <f>L42-L43</f>
        <v>-3821707</v>
      </c>
      <c r="M44" s="53">
        <f>M42-M43</f>
        <v>2312190.2300000004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3">
        <f>IF(J42&gt;J43,J42-J43,0)</f>
        <v>0</v>
      </c>
      <c r="K45" s="53">
        <f>IF(K42&gt;K43,K42-K43,0)</f>
        <v>4797668</v>
      </c>
      <c r="L45" s="53">
        <f>IF(L42&gt;L43,L42-L43,0)</f>
        <v>0</v>
      </c>
      <c r="M45" s="53">
        <f>IF(M42&gt;M43,M42-M43,0)</f>
        <v>2312190.2300000004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3">
        <f>IF(J43&gt;J42,J43-J42,0)</f>
        <v>2393132</v>
      </c>
      <c r="K46" s="53">
        <f>IF(K43&gt;K42,K43-K42,0)</f>
        <v>0</v>
      </c>
      <c r="L46" s="53">
        <f>IF(L43&gt;L42,L43-L42,0)</f>
        <v>3821707</v>
      </c>
      <c r="M46" s="53">
        <f>IF(M43&gt;M42,M43-M42,0)</f>
        <v>0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-2393132</v>
      </c>
      <c r="K48" s="53">
        <f>K44-K47</f>
        <v>4797668</v>
      </c>
      <c r="L48" s="53">
        <f>L44-L47</f>
        <v>-3821707</v>
      </c>
      <c r="M48" s="53">
        <f>M44-M47</f>
        <v>2312190.2300000004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3">
        <f>IF(J48&gt;0,J48,0)</f>
        <v>0</v>
      </c>
      <c r="K49" s="53">
        <f>IF(K48&gt;0,K48,0)</f>
        <v>4797668</v>
      </c>
      <c r="L49" s="53">
        <f>IF(L48&gt;0,L48,0)</f>
        <v>0</v>
      </c>
      <c r="M49" s="53">
        <f>IF(M48&gt;0,M48,0)</f>
        <v>2312190.2300000004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2393132</v>
      </c>
      <c r="K50" s="61">
        <f>IF(K48&lt;0,-K48,0)</f>
        <v>0</v>
      </c>
      <c r="L50" s="61">
        <f>IF(L48&lt;0,-L48,0)</f>
        <v>3821707</v>
      </c>
      <c r="M50" s="61">
        <f>IF(M48&lt;0,-M48,0)</f>
        <v>0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128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>
        <v>-2393132</v>
      </c>
      <c r="K53" s="7">
        <v>4797668</v>
      </c>
      <c r="L53" s="7">
        <v>-3821707</v>
      </c>
      <c r="M53" s="7">
        <v>2312190</v>
      </c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129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/>
      <c r="K56" s="6"/>
      <c r="L56" s="6"/>
      <c r="M56" s="130"/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v>0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12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12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12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12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12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12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12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12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12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129"/>
    </row>
  </sheetData>
  <sheetProtection/>
  <mergeCells count="73">
    <mergeCell ref="A63:H63"/>
    <mergeCell ref="A64:H64"/>
    <mergeCell ref="A2:M2"/>
    <mergeCell ref="A1:M1"/>
    <mergeCell ref="A62:H62"/>
    <mergeCell ref="A51:M51"/>
    <mergeCell ref="A52:H52"/>
    <mergeCell ref="A58:H58"/>
    <mergeCell ref="A59:H59"/>
    <mergeCell ref="A60:H60"/>
    <mergeCell ref="A71:H71"/>
    <mergeCell ref="A65:H65"/>
    <mergeCell ref="A66:H66"/>
    <mergeCell ref="A67:H67"/>
    <mergeCell ref="A68:M68"/>
    <mergeCell ref="A69:M69"/>
    <mergeCell ref="A70:H70"/>
    <mergeCell ref="A61:H61"/>
    <mergeCell ref="A56:H56"/>
    <mergeCell ref="A55:M55"/>
    <mergeCell ref="A57:H57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7:H37"/>
    <mergeCell ref="A38:H38"/>
    <mergeCell ref="A39:H39"/>
    <mergeCell ref="A40:H40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13:H13"/>
    <mergeCell ref="A14:H14"/>
    <mergeCell ref="A15:H15"/>
    <mergeCell ref="A16:H16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6:H6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  <ignoredErrors>
    <ignoredError sqref="M16 L27 J27 K27 J16 K16 J22:J25 K22:K25 L16 L22:L25 M22:M25 M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J19" sqref="J19"/>
    </sheetView>
  </sheetViews>
  <sheetFormatPr defaultColWidth="9.140625" defaultRowHeight="12.75"/>
  <cols>
    <col min="1" max="10" width="9.14062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7">
        <v>2</v>
      </c>
      <c r="J5" s="68" t="s">
        <v>283</v>
      </c>
      <c r="K5" s="68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57"/>
      <c r="J6" s="257"/>
      <c r="K6" s="258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18488971</v>
      </c>
      <c r="K7" s="7">
        <v>-3821707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2265817</v>
      </c>
      <c r="K8" s="7">
        <v>1721652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3926215</v>
      </c>
      <c r="K9" s="7">
        <v>3930385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/>
      <c r="K12" s="7"/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3">
        <f>SUM(J7:J12)</f>
        <v>24681003</v>
      </c>
      <c r="K13" s="63">
        <f>SUM(K7:K12)</f>
        <v>1830330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2530535</v>
      </c>
      <c r="K15" s="7">
        <v>12076650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350008</v>
      </c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3">
        <f>SUM(J15:J17)</f>
        <v>2880543</v>
      </c>
      <c r="K18" s="63">
        <f>SUM(K15:K17)</f>
        <v>12076650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J13-J18</f>
        <v>21800460</v>
      </c>
      <c r="K19" s="63">
        <f>K13-K18</f>
        <v>-10246320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3"/>
      <c r="K20" s="53"/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57"/>
      <c r="J21" s="257"/>
      <c r="K21" s="258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3"/>
      <c r="K27" s="53"/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/>
      <c r="K28" s="7"/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123976</v>
      </c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3">
        <f>SUM(J28:J30)</f>
        <v>123976</v>
      </c>
      <c r="K31" s="63">
        <f>SUM(K28:K30)</f>
        <v>0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/>
      <c r="K32" s="53"/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J31</f>
        <v>123976</v>
      </c>
      <c r="K33" s="63">
        <f>K31</f>
        <v>0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57"/>
      <c r="J34" s="257"/>
      <c r="K34" s="258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155790</v>
      </c>
      <c r="K36" s="7">
        <v>974459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3">
        <f>SUM(J35:J37)</f>
        <v>155790</v>
      </c>
      <c r="K38" s="63">
        <v>974459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368000</v>
      </c>
      <c r="K39" s="7">
        <v>225464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3">
        <f>SUM(J39:J43)</f>
        <v>368000</v>
      </c>
      <c r="K44" s="63">
        <f>SUM(K39:K43)</f>
        <v>225464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/>
      <c r="K45" s="53">
        <v>748995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v>212210</v>
      </c>
      <c r="K46" s="53"/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J19-J20+J32-J33+J45-J46</f>
        <v>21464274</v>
      </c>
      <c r="K47" s="63">
        <f>K19-K20+K32-K33+K45-K46</f>
        <v>-9497325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v>491976</v>
      </c>
      <c r="K48" s="53"/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5238</v>
      </c>
      <c r="K49" s="7">
        <v>44708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997392</v>
      </c>
      <c r="K50" s="7">
        <v>397282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4">
        <v>1002630</v>
      </c>
      <c r="K52" s="61">
        <v>441990</v>
      </c>
    </row>
  </sheetData>
  <sheetProtection/>
  <mergeCells count="52">
    <mergeCell ref="A45:H45"/>
    <mergeCell ref="A46:H46"/>
    <mergeCell ref="A39:H39"/>
    <mergeCell ref="A40:H40"/>
    <mergeCell ref="A43:H43"/>
    <mergeCell ref="A44:H44"/>
    <mergeCell ref="A41:H41"/>
    <mergeCell ref="A42:H42"/>
    <mergeCell ref="A47:H47"/>
    <mergeCell ref="A52:H52"/>
    <mergeCell ref="A48:H48"/>
    <mergeCell ref="A49:H49"/>
    <mergeCell ref="A50:H50"/>
    <mergeCell ref="A51:H51"/>
    <mergeCell ref="A31:H31"/>
    <mergeCell ref="A32:H32"/>
    <mergeCell ref="A33:H33"/>
    <mergeCell ref="A34:K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7:K12 J14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52:K52 J27:K27 J31:K33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1">
        <v>2</v>
      </c>
      <c r="J5" s="72" t="s">
        <v>283</v>
      </c>
      <c r="K5" s="72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57"/>
      <c r="J6" s="257"/>
      <c r="K6" s="258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2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57"/>
      <c r="J22" s="257"/>
      <c r="K22" s="258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57">
        <v>0</v>
      </c>
      <c r="J35" s="257"/>
      <c r="K35" s="258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33:H33"/>
    <mergeCell ref="A34:H34"/>
    <mergeCell ref="A47:H47"/>
    <mergeCell ref="A52:H52"/>
    <mergeCell ref="A37:H37"/>
    <mergeCell ref="A38:H38"/>
    <mergeCell ref="A39:H39"/>
    <mergeCell ref="A40:H40"/>
    <mergeCell ref="A41:H41"/>
    <mergeCell ref="A42:H42"/>
    <mergeCell ref="A35:K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19:H19"/>
    <mergeCell ref="A20:H20"/>
    <mergeCell ref="A21:H21"/>
    <mergeCell ref="A22:K22"/>
    <mergeCell ref="A9:H9"/>
    <mergeCell ref="A10:H10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9" sqref="J9"/>
    </sheetView>
  </sheetViews>
  <sheetFormatPr defaultColWidth="9.140625" defaultRowHeight="12.75"/>
  <cols>
    <col min="1" max="4" width="9.140625" style="75" customWidth="1"/>
    <col min="5" max="5" width="10.421875" style="75" bestFit="1" customWidth="1"/>
    <col min="6" max="16384" width="9.140625" style="75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4"/>
    </row>
    <row r="2" spans="1:12" ht="15.75">
      <c r="A2" s="42"/>
      <c r="B2" s="73"/>
      <c r="C2" s="288" t="s">
        <v>282</v>
      </c>
      <c r="D2" s="288"/>
      <c r="E2" s="126">
        <v>40544</v>
      </c>
      <c r="F2" s="43" t="s">
        <v>250</v>
      </c>
      <c r="G2" s="289">
        <v>40816</v>
      </c>
      <c r="H2" s="290"/>
      <c r="I2" s="73"/>
      <c r="J2" s="73"/>
      <c r="K2" s="73"/>
      <c r="L2" s="76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79" t="s">
        <v>305</v>
      </c>
      <c r="J3" s="80" t="s">
        <v>150</v>
      </c>
      <c r="K3" s="80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2">
        <v>2</v>
      </c>
      <c r="J4" s="81" t="s">
        <v>283</v>
      </c>
      <c r="K4" s="81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94023110</v>
      </c>
      <c r="K5" s="45">
        <v>94043110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4">
        <v>2</v>
      </c>
      <c r="J6" s="46">
        <v>0</v>
      </c>
      <c r="K6" s="46">
        <v>0</v>
      </c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4">
        <v>3</v>
      </c>
      <c r="J7" s="46">
        <v>14854</v>
      </c>
      <c r="K7" s="46">
        <v>14854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4">
        <v>4</v>
      </c>
      <c r="J8" s="46">
        <v>-42720986</v>
      </c>
      <c r="K8" s="46">
        <v>-52980301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-564865</v>
      </c>
      <c r="K9" s="46">
        <v>-3821707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/>
      <c r="K10" s="46"/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/>
      <c r="K13" s="46"/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4">
        <v>10</v>
      </c>
      <c r="J14" s="77">
        <f>SUM(J5:J13)</f>
        <v>50752113</v>
      </c>
      <c r="K14" s="77">
        <f>SUM(K5:K13)</f>
        <v>37255956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/>
      <c r="K16" s="46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6"/>
      <c r="K17" s="46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/>
      <c r="K20" s="46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7">
        <v>18</v>
      </c>
      <c r="J23" s="45"/>
      <c r="K23" s="45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8">
        <v>19</v>
      </c>
      <c r="J24" s="78"/>
      <c r="K24" s="78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jasna</cp:lastModifiedBy>
  <cp:lastPrinted>2011-10-25T17:21:48Z</cp:lastPrinted>
  <dcterms:created xsi:type="dcterms:W3CDTF">2008-10-17T11:51:54Z</dcterms:created>
  <dcterms:modified xsi:type="dcterms:W3CDTF">2011-10-27T09:17:20Z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