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godišnje izvješće 2019\"/>
    </mc:Choice>
  </mc:AlternateContent>
  <bookViews>
    <workbookView xWindow="0" yWindow="0" windowWidth="28800" windowHeight="1363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K60" i="22"/>
  <c r="V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H55" i="20" l="1"/>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<sst xmlns="http://schemas.openxmlformats.org/spreadsheetml/2006/main" count="512" uniqueCount="452">
  <si>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</si>
  <si>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</si>
  <si>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</si>
  <si>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</si>
  <si>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</si>
  <si>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</si>
  <si>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</si>
  <si>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</si>
  <si>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</si>
  <si>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</si>
  <si>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</si>
  <si>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</si>
  <si>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</si>
  <si>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</si>
  <si>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</si>
  <si>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</si>
  <si>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</si>
  <si>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</si>
  <si>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</si>
  <si>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</si>
  <si>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</si>
  <si>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</si>
  <si>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</si>
  <si>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</si>
  <si>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</si>
  <si>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</si>
  <si>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</si>
  <si>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</si>
  <si>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</si>
  <si>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</si>
  <si>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</si>
  <si>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</si>
  <si>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</si>
  <si>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</si>
  <si>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</si>
  <si>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</si>
  <si>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</si>
  <si>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</si>
  <si>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</si>
  <si>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</si>
  <si>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</si>
  <si>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</si>
  <si>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</si>
  <si>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</si>
  <si>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</si>
  <si>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</si>
  <si>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</si>
  <si>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</si>
  <si>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</si>
  <si>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</si>
  <si>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</si>
  <si>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</si>
  <si>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</si>
  <si>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</si>
  <si>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</si>
  <si>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</si>
  <si>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</si>
  <si>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</si>
  <si>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</si>
  <si>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</si>
  <si>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</si>
  <si>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</si>
  <si>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</si>
  <si>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</si>
  <si>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</si>
  <si>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</si>
  <si>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</si>
  <si>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</si>
  <si>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</si>
  <si>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</si>
  <si>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</si>
  <si>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</si>
  <si>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</si>
  <si>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</si>
  <si>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</si>
  <si>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</si>
  <si>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</si>
  <si>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</si>
  <si>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</si>
  <si>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</si>
  <si>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</si>
  <si>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</si>
  <si>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</si>
  <si>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</si>
  <si>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</si>
  <si>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</si>
  <si>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</si>
  <si>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</si>
  <si>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</si>
  <si>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</si>
  <si>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</si>
  <si>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</si>
  <si>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</si>
  <si>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</si>
  <si>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</si>
  <si>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</si>
  <si>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</si>
  <si>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</si>
  <si>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</si>
  <si>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</si>
  <si>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</si>
  <si>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</si>
  <si>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</si>
  <si>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</si>
  <si>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</si>
  <si>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</si>
  <si>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</si>
  <si>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</si>
  <si>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</si>
  <si>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</si>
  <si>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</si>
  <si>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</si>
  <si>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</si>
  <si>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</si>
  <si>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</si>
  <si>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</si>
  <si>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</si>
  <si>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</si>
  <si>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</si>
  <si>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</si>
  <si>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</si>
  <si>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</si>
  <si>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</si>
  <si>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</si>
  <si>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</si>
  <si>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</si>
  <si>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</si>
  <si>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</si>
  <si>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</si>
  <si>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</si>
  <si>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</si>
  <si>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</si>
  <si>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</si>
  <si>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</si>
  <si>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</si>
  <si>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</si>
  <si>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</si>
  <si>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</si>
  <si>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</si>
  <si>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</si>
  <si>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</si>
  <si>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</si>
  <si>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</si>
  <si>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</si>
  <si>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</si>
  <si>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</si>
  <si>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</si>
  <si>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</si>
  <si>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</si>
  <si>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</si>
  <si>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</si>
  <si>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</si>
  <si>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</si>
  <si>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</si>
  <si>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</si>
  <si>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</si>
  <si>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</si>
  <si>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</si>
  <si>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</si>
  <si>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</si>
  <si>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</si>
  <si>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</si>
  <si>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</si>
  <si>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</si>
  <si>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</si>
  <si>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</si>
  <si>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</si>
  <si>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</si>
  <si>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</si>
  <si>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</si>
  <si>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</si>
  <si>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</si>
  <si>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</si>
  <si>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</si>
  <si>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</si>
  <si>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</si>
  <si>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</si>
  <si>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</si>
  <si>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</si>
  <si>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</si>
  <si>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</si>
  <si>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</si>
  <si>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</si>
  <si>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</si>
  <si>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</si>
  <si>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</si>
  <si>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</si>
  <si>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</si>
  <si>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</si>
  <si>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</si>
  <si>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</si>
  <si>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</si>
  <si>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</si>
  <si>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</si>
  <si>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</si>
  <si>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</si>
  <si>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</si>
  <si>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</si>
  <si>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</si>
  <si>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</si>
  <si>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</si>
  <si>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</si>
  <si>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</si>
  <si>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</si>
  <si>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</si>
  <si>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</si>
  <si>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</si>
  <si>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</si>
  <si>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</si>
  <si>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</si>
  <si>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</si>
  <si>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</si>
  <si>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</si>
  <si>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</si>
  <si>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</si>
  <si>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</si>
  <si>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</si>
  <si>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</si>
  <si>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</si>
  <si>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</si>
  <si>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</si>
  <si>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</si>
  <si>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</si>
  <si>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</si>
  <si>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</si>
  <si>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</si>
  <si>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</si>
  <si>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</si>
  <si>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</si>
  <si>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</si>
  <si>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</si>
  <si>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</si>
  <si>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</si>
  <si>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</si>
  <si>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</si>
  <si>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</si>
  <si>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</si>
  <si>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</si>
  <si>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</si>
  <si>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</si>
  <si>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</si>
  <si>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</si>
  <si>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</si>
  <si>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</si>
  <si>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</si>
  <si>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</si>
  <si>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</si>
  <si>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</si>
  <si>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</si>
  <si>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</si>
  <si>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</si>
  <si>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</si>
  <si>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</si>
  <si>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</si>
  <si>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</si>
  <si>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</si>
  <si>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</si>
  <si>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</si>
  <si>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</si>
  <si>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</si>
  <si>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</si>
  <si>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</si>
  <si>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</si>
  <si>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</si>
  <si>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</si>
  <si>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</si>
  <si>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</si>
  <si>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</si>
  <si>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</si>
  <si>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</si>
  <si>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</si>
  <si>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</si>
  <si>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</si>
  <si>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</si>
  <si>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</si>
  <si>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</si>
  <si>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</si>
  <si>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</si>
  <si>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</si>
  <si>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</si>
  <si>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</si>
  <si>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</si>
  <si>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</si>
  <si>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</si>
  <si>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</si>
  <si>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</si>
  <si>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</si>
  <si>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</si>
  <si>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</si>
  <si>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</si>
  <si>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</si>
  <si>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</si>
  <si>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</si>
  <si>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</si>
  <si>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</si>
  <si>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</si>
  <si>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</si>
  <si>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</si>
  <si>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</si>
  <si>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</si>
  <si>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</si>
  <si>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</si>
  <si>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</si>
  <si>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</si>
  <si>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</si>
  <si>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</si>
  <si>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</si>
  <si>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</si>
  <si>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</si>
  <si>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</si>
  <si>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</si>
  <si>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</si>
  <si>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</si>
  <si>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</si>
  <si>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</si>
  <si>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</si>
  <si>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</si>
  <si>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</si>
  <si>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</si>
  <si>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</si>
  <si>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</si>
  <si>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</si>
  <si>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</si>
  <si>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</si>
  <si>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</si>
  <si>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</si>
  <si>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</si>
  <si>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</si>
  <si>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</si>
  <si>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</si>
  <si>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</si>
  <si>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</si>
  <si>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</si>
  <si>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</si>
  <si>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</si>
  <si>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</si>
  <si>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</si>
  <si>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</si>
  <si>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</si>
  <si>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</si>
  <si>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</si>
  <si>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</si>
  <si>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</si>
  <si>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</si>
  <si>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</si>
  <si>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</si>
  <si>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</si>
  <si>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</si>
  <si>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</si>
  <si>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</si>
  <si>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</si>
  <si>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</si>
  <si>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</si>
  <si>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</si>
  <si>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</si>
  <si>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</si>
  <si>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</si>
  <si>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</si>
  <si>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</si>
  <si>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</si>
  <si>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</si>
  <si>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</si>
  <si>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</si>
  <si>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</si>
  <si>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</si>
  <si>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</si>
  <si>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</si>
  <si>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</si>
  <si>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</si>
  <si>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</si>
  <si>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</si>
  <si>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</si>
  <si>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</si>
  <si>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</si>
  <si>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</si>
  <si>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</si>
  <si>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</si>
  <si>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</si>
  <si>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</si>
  <si>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</si>
  <si>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</si>
  <si>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</si>
  <si>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</si>
  <si>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</si>
  <si>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</si>
  <si>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</si>
  <si>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</si>
  <si>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</si>
  <si>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</si>
  <si>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</si>
  <si>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</si>
  <si>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</si>
  <si>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</si>
  <si>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</si>
  <si>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</si>
  <si>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</si>
  <si>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</si>
  <si>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</si>
  <si>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</si>
  <si>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</si>
  <si>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</si>
  <si>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</si>
  <si>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</si>
  <si>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</si>
  <si>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</si>
  <si>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</si>
  <si>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</si>
  <si>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</si>
  <si>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</si>
  <si>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</si>
  <si>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</si>
  <si>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</si>
  <si>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</si>
  <si>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</si>
  <si>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</si>
  <si>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</si>
  <si>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</si>
  <si>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</si>
  <si>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</si>
  <si>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</si>
  <si>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</si>
  <si>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</si>
  <si>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</si>
  <si>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</si>
  <si>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</si>
  <si>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</si>
  <si>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</si>
  <si>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</si>
  <si>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</si>
  <si>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</si>
  <si>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</si>
  <si>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7478000040GH2T3F4646</t>
  </si>
  <si>
    <t>03275248</t>
  </si>
  <si>
    <t>080053583</t>
  </si>
  <si>
    <t>46106063049</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</si>
  <si>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</si>
  <si>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</si>
  <si>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</si>
  <si>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</si>
  <si>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</si>
  <si>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</si>
  <si>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</si>
  <si>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</si>
  <si>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</si>
  <si>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 __________________________________________________________________________</t>
  </si>
  <si>
    <t>Obveznik:JADRAN TVORNICA ČARAPA D.D.</t>
  </si>
  <si>
    <t>HR</t>
  </si>
  <si>
    <t>1290</t>
  </si>
  <si>
    <t>Zrinka Penezić Jureša</t>
  </si>
  <si>
    <t>stanje na dan 31.12.2019.</t>
  </si>
  <si>
    <t>u razdoblju 01.01.2019. do 1.12.2019.</t>
  </si>
  <si>
    <t>u razdoblju 01.01.2018.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</si>
</sst>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63" sqref="C63"/>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43466</v>
      </c>
      <c r="F4" s="141"/>
      <c r="G4" s="94" t="s">
        <v>0</v>
      </c>
      <c r="H4" s="140">
        <v>43830</v>
      </c>
      <c r="I4" s="141"/>
      <c r="J4" s="31"/>
    </row>
    <row r="5" spans="1:10" s="99" customFormat="1" ht="10.15" customHeight="1">
      <c r="A5" s="142"/>
      <c r="B5" s="143"/>
      <c r="C5" s="143"/>
      <c r="D5" s="143"/>
      <c r="E5" s="143"/>
      <c r="F5" s="143"/>
      <c r="G5" s="143"/>
      <c r="H5" s="143"/>
      <c r="I5" s="143"/>
      <c r="J5" s="144"/>
    </row>
    <row r="6" spans="1:10" ht="20.45" customHeight="1">
      <c r="A6" s="89"/>
      <c r="B6" s="100" t="s">
        <v>412</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413</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432</v>
      </c>
      <c r="D10" s="152"/>
      <c r="E10" s="84"/>
      <c r="F10" s="153" t="s">
        <v>414</v>
      </c>
      <c r="G10" s="154"/>
      <c r="H10" s="155" t="s">
        <v>446</v>
      </c>
      <c r="I10" s="156"/>
      <c r="J10" s="34"/>
    </row>
    <row r="11" spans="1:10" ht="15.6" customHeight="1">
      <c r="A11" s="33"/>
      <c r="B11" s="82"/>
      <c r="C11" s="82"/>
      <c r="D11" s="82"/>
      <c r="E11" s="145"/>
      <c r="F11" s="145"/>
      <c r="G11" s="145"/>
      <c r="H11" s="145"/>
      <c r="I11" s="85"/>
      <c r="J11" s="34"/>
    </row>
    <row r="12" spans="1:10" ht="21" customHeight="1">
      <c r="A12" s="120" t="s">
        <v>405</v>
      </c>
      <c r="B12" s="150"/>
      <c r="C12" s="151" t="s">
        <v>433</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434</v>
      </c>
      <c r="D14" s="152"/>
      <c r="E14" s="157"/>
      <c r="F14" s="158"/>
      <c r="G14" s="98" t="s">
        <v>415</v>
      </c>
      <c r="H14" s="155" t="s">
        <v>431</v>
      </c>
      <c r="I14" s="156"/>
      <c r="J14" s="95"/>
    </row>
    <row r="15" spans="1:10" ht="14.45" customHeight="1">
      <c r="A15" s="84"/>
      <c r="B15" s="85"/>
      <c r="C15" s="82"/>
      <c r="D15" s="82"/>
      <c r="E15" s="119"/>
      <c r="F15" s="119"/>
      <c r="G15" s="119"/>
      <c r="H15" s="119"/>
      <c r="I15" s="82"/>
      <c r="J15" s="35"/>
    </row>
    <row r="16" spans="1:10" ht="13.15" customHeight="1">
      <c r="A16" s="120" t="s">
        <v>416</v>
      </c>
      <c r="B16" s="160"/>
      <c r="C16" s="151" t="s">
        <v>447</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435</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10040</v>
      </c>
      <c r="D20" s="156"/>
      <c r="E20" s="119"/>
      <c r="F20" s="119"/>
      <c r="G20" s="164" t="s">
        <v>436</v>
      </c>
      <c r="H20" s="165"/>
      <c r="I20" s="165"/>
      <c r="J20" s="166"/>
    </row>
    <row r="21" spans="1:10" ht="14.25">
      <c r="A21" s="33"/>
      <c r="B21" s="82"/>
      <c r="C21" s="82"/>
      <c r="D21" s="82"/>
      <c r="E21" s="119"/>
      <c r="F21" s="119"/>
      <c r="G21" s="119"/>
      <c r="H21" s="119"/>
      <c r="I21" s="82"/>
      <c r="J21" s="35"/>
    </row>
    <row r="22" spans="1:10">
      <c r="A22" s="149" t="s">
        <v>394</v>
      </c>
      <c r="B22" s="150"/>
      <c r="C22" s="164" t="s">
        <v>437</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438</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439</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134</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418</v>
      </c>
      <c r="D30" s="172" t="s">
        <v>417</v>
      </c>
      <c r="E30" s="131"/>
      <c r="F30" s="131"/>
      <c r="G30" s="131"/>
      <c r="H30" s="104" t="s">
        <v>418</v>
      </c>
      <c r="I30" s="105" t="s">
        <v>419</v>
      </c>
      <c r="J30" s="106"/>
    </row>
    <row r="31" spans="1:10">
      <c r="A31" s="149"/>
      <c r="B31" s="150"/>
      <c r="C31" s="37"/>
      <c r="D31" s="94"/>
      <c r="E31" s="158"/>
      <c r="F31" s="158"/>
      <c r="G31" s="158"/>
      <c r="H31" s="158"/>
      <c r="I31" s="173"/>
      <c r="J31" s="174"/>
    </row>
    <row r="32" spans="1:10">
      <c r="A32" s="149" t="s">
        <v>407</v>
      </c>
      <c r="B32" s="150"/>
      <c r="C32" s="62" t="s">
        <v>422</v>
      </c>
      <c r="D32" s="172" t="s">
        <v>420</v>
      </c>
      <c r="E32" s="131"/>
      <c r="F32" s="131"/>
      <c r="G32" s="131"/>
      <c r="H32" s="107" t="s">
        <v>421</v>
      </c>
      <c r="I32" s="108" t="s">
        <v>422</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423</v>
      </c>
    </row>
    <row r="48" spans="1:10" ht="14.25">
      <c r="A48" s="39"/>
      <c r="B48" s="97"/>
      <c r="C48" s="97"/>
      <c r="D48" s="82"/>
      <c r="E48" s="119"/>
      <c r="F48" s="119"/>
      <c r="G48" s="179"/>
      <c r="H48" s="179"/>
      <c r="I48" s="82"/>
      <c r="J48" s="110" t="s">
        <v>424</v>
      </c>
    </row>
    <row r="49" spans="1:10" ht="14.45" customHeight="1">
      <c r="A49" s="120" t="s">
        <v>400</v>
      </c>
      <c r="B49" s="121"/>
      <c r="C49" s="155"/>
      <c r="D49" s="156"/>
      <c r="E49" s="181" t="s">
        <v>425</v>
      </c>
      <c r="F49" s="182"/>
      <c r="G49" s="164"/>
      <c r="H49" s="165"/>
      <c r="I49" s="165"/>
      <c r="J49" s="166"/>
    </row>
    <row r="50" spans="1:10" ht="14.25">
      <c r="A50" s="39"/>
      <c r="B50" s="97"/>
      <c r="C50" s="179"/>
      <c r="D50" s="179"/>
      <c r="E50" s="119"/>
      <c r="F50" s="119"/>
      <c r="G50" s="125" t="s">
        <v>426</v>
      </c>
      <c r="H50" s="125"/>
      <c r="I50" s="125"/>
      <c r="J50" s="40"/>
    </row>
    <row r="51" spans="1:10" ht="13.9" customHeight="1">
      <c r="A51" s="120" t="s">
        <v>401</v>
      </c>
      <c r="B51" s="121"/>
      <c r="C51" s="164" t="s">
        <v>440</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441</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442</v>
      </c>
      <c r="D55" s="123"/>
      <c r="E55" s="123"/>
      <c r="F55" s="123"/>
      <c r="G55" s="123"/>
      <c r="H55" s="123"/>
      <c r="I55" s="123"/>
      <c r="J55" s="124"/>
    </row>
    <row r="56" spans="1:10" ht="14.25">
      <c r="A56" s="33"/>
      <c r="B56" s="82"/>
      <c r="C56" s="82"/>
      <c r="D56" s="82"/>
      <c r="E56" s="119"/>
      <c r="F56" s="119"/>
      <c r="G56" s="119"/>
      <c r="H56" s="119"/>
      <c r="I56" s="82"/>
      <c r="J56" s="35"/>
    </row>
    <row r="57" spans="1:10" ht="14.25">
      <c r="A57" s="120" t="s">
        <v>427</v>
      </c>
      <c r="B57" s="121"/>
      <c r="C57" s="122" t="s">
        <v>443</v>
      </c>
      <c r="D57" s="123"/>
      <c r="E57" s="123"/>
      <c r="F57" s="123"/>
      <c r="G57" s="123"/>
      <c r="H57" s="123"/>
      <c r="I57" s="123"/>
      <c r="J57" s="124"/>
    </row>
    <row r="58" spans="1:10" ht="14.45" customHeight="1">
      <c r="A58" s="33"/>
      <c r="B58" s="82"/>
      <c r="C58" s="125" t="s">
        <v>428</v>
      </c>
      <c r="D58" s="125"/>
      <c r="E58" s="125"/>
      <c r="F58" s="125"/>
      <c r="G58" s="82"/>
      <c r="H58" s="82"/>
      <c r="I58" s="82"/>
      <c r="J58" s="35"/>
    </row>
    <row r="59" spans="1:10" ht="14.25">
      <c r="A59" s="120" t="s">
        <v>429</v>
      </c>
      <c r="B59" s="121"/>
      <c r="C59" s="122" t="s">
        <v>448</v>
      </c>
      <c r="D59" s="123"/>
      <c r="E59" s="123"/>
      <c r="F59" s="123"/>
      <c r="G59" s="123"/>
      <c r="H59" s="123"/>
      <c r="I59" s="123"/>
      <c r="J59" s="124"/>
    </row>
    <row r="60" spans="1:10" ht="14.45" customHeight="1">
      <c r="A60" s="41"/>
      <c r="B60" s="42"/>
      <c r="C60" s="126" t="s">
        <v>430</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37" zoomScale="110" zoomScaleNormal="100" workbookViewId="0">
      <selection activeCell="A74" sqref="A74:I7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449</v>
      </c>
      <c r="B2" s="209"/>
      <c r="C2" s="209"/>
      <c r="D2" s="209"/>
      <c r="E2" s="209"/>
      <c r="F2" s="209"/>
      <c r="G2" s="209"/>
      <c r="H2" s="209"/>
      <c r="I2" s="209"/>
    </row>
    <row r="3" spans="1:9">
      <c r="A3" s="210" t="s">
        <v>361</v>
      </c>
      <c r="B3" s="211"/>
      <c r="C3" s="211"/>
      <c r="D3" s="211"/>
      <c r="E3" s="211"/>
      <c r="F3" s="211"/>
      <c r="G3" s="211"/>
      <c r="H3" s="211"/>
      <c r="I3" s="211"/>
    </row>
    <row r="4" spans="1:9">
      <c r="A4" s="215" t="s">
        <v>445</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34298231</v>
      </c>
      <c r="I9" s="59">
        <f>I10+I17+I27+I38+I43</f>
        <v>32430527</v>
      </c>
    </row>
    <row r="10" spans="1:9" ht="12.75" customHeight="1">
      <c r="A10" s="212" t="s">
        <v>6</v>
      </c>
      <c r="B10" s="213"/>
      <c r="C10" s="213"/>
      <c r="D10" s="213"/>
      <c r="E10" s="213"/>
      <c r="F10" s="214"/>
      <c r="G10" s="17">
        <v>3</v>
      </c>
      <c r="H10" s="59">
        <f>H11+H12+H13+H14+H15+H16</f>
        <v>6963</v>
      </c>
      <c r="I10" s="59">
        <f>I11+I12+I13+I14+I15+I16</f>
        <v>3947</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6963</v>
      </c>
      <c r="I12" s="58">
        <v>3947</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34279182</v>
      </c>
      <c r="I17" s="59">
        <f>I18+I19+I20+I21+I22+I23+I24+I25+I26</f>
        <v>32414494</v>
      </c>
    </row>
    <row r="18" spans="1:9" ht="12.75" customHeight="1">
      <c r="A18" s="203" t="s">
        <v>14</v>
      </c>
      <c r="B18" s="204"/>
      <c r="C18" s="204"/>
      <c r="D18" s="204"/>
      <c r="E18" s="204"/>
      <c r="F18" s="205"/>
      <c r="G18" s="16">
        <v>11</v>
      </c>
      <c r="H18" s="58">
        <v>5802567</v>
      </c>
      <c r="I18" s="58">
        <v>5802567</v>
      </c>
    </row>
    <row r="19" spans="1:9" ht="12.75" customHeight="1">
      <c r="A19" s="203" t="s">
        <v>15</v>
      </c>
      <c r="B19" s="204"/>
      <c r="C19" s="204"/>
      <c r="D19" s="204"/>
      <c r="E19" s="204"/>
      <c r="F19" s="205"/>
      <c r="G19" s="16">
        <v>12</v>
      </c>
      <c r="H19" s="58">
        <v>21311018</v>
      </c>
      <c r="I19" s="58">
        <v>19558649</v>
      </c>
    </row>
    <row r="20" spans="1:9" ht="12.75" customHeight="1">
      <c r="A20" s="203" t="s">
        <v>16</v>
      </c>
      <c r="B20" s="204"/>
      <c r="C20" s="204"/>
      <c r="D20" s="204"/>
      <c r="E20" s="204"/>
      <c r="F20" s="205"/>
      <c r="G20" s="16">
        <v>13</v>
      </c>
      <c r="H20" s="58">
        <v>5056211</v>
      </c>
      <c r="I20" s="58">
        <v>5115216</v>
      </c>
    </row>
    <row r="21" spans="1:9" ht="12.75" customHeight="1">
      <c r="A21" s="203" t="s">
        <v>17</v>
      </c>
      <c r="B21" s="204"/>
      <c r="C21" s="204"/>
      <c r="D21" s="204"/>
      <c r="E21" s="204"/>
      <c r="F21" s="205"/>
      <c r="G21" s="16">
        <v>14</v>
      </c>
      <c r="H21" s="58">
        <v>109605</v>
      </c>
      <c r="I21" s="58">
        <v>97017</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158736</v>
      </c>
      <c r="I23" s="58">
        <v>0</v>
      </c>
    </row>
    <row r="24" spans="1:9" ht="12.75" customHeight="1">
      <c r="A24" s="203" t="s">
        <v>20</v>
      </c>
      <c r="B24" s="204"/>
      <c r="C24" s="204"/>
      <c r="D24" s="204"/>
      <c r="E24" s="204"/>
      <c r="F24" s="205"/>
      <c r="G24" s="16">
        <v>17</v>
      </c>
      <c r="H24" s="58">
        <v>0</v>
      </c>
      <c r="I24" s="58">
        <v>0</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1841045</v>
      </c>
      <c r="I26" s="58">
        <v>1841045</v>
      </c>
    </row>
    <row r="27" spans="1:9" ht="12.75" customHeight="1">
      <c r="A27" s="212" t="s">
        <v>23</v>
      </c>
      <c r="B27" s="213"/>
      <c r="C27" s="213"/>
      <c r="D27" s="213"/>
      <c r="E27" s="213"/>
      <c r="F27" s="214"/>
      <c r="G27" s="17">
        <v>20</v>
      </c>
      <c r="H27" s="59">
        <f>SUM(H28:H37)</f>
        <v>7831</v>
      </c>
      <c r="I27" s="59">
        <f>SUM(I28:I37)</f>
        <v>7831</v>
      </c>
    </row>
    <row r="28" spans="1:9" ht="12.75" customHeight="1">
      <c r="A28" s="203" t="s">
        <v>24</v>
      </c>
      <c r="B28" s="204"/>
      <c r="C28" s="204"/>
      <c r="D28" s="204"/>
      <c r="E28" s="204"/>
      <c r="F28" s="205"/>
      <c r="G28" s="16">
        <v>21</v>
      </c>
      <c r="H28" s="58">
        <v>7831</v>
      </c>
      <c r="I28" s="58">
        <v>7831</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0</v>
      </c>
      <c r="I34" s="58">
        <v>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4255</v>
      </c>
      <c r="I38" s="59">
        <f>I39+I40+I41+I42</f>
        <v>4255</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4255</v>
      </c>
      <c r="I42" s="58">
        <v>4255</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41066599</v>
      </c>
      <c r="I44" s="59">
        <f>I45+I53+I60+I70</f>
        <v>39896821</v>
      </c>
    </row>
    <row r="45" spans="1:9" ht="12.75" customHeight="1">
      <c r="A45" s="212" t="s">
        <v>41</v>
      </c>
      <c r="B45" s="213"/>
      <c r="C45" s="213"/>
      <c r="D45" s="213"/>
      <c r="E45" s="213"/>
      <c r="F45" s="214"/>
      <c r="G45" s="17">
        <v>38</v>
      </c>
      <c r="H45" s="59">
        <f>SUM(H46:H52)</f>
        <v>31091865</v>
      </c>
      <c r="I45" s="59">
        <f>SUM(I46:I52)</f>
        <v>27524913</v>
      </c>
    </row>
    <row r="46" spans="1:9" ht="12.75" customHeight="1">
      <c r="A46" s="203" t="s">
        <v>42</v>
      </c>
      <c r="B46" s="204"/>
      <c r="C46" s="204"/>
      <c r="D46" s="204"/>
      <c r="E46" s="204"/>
      <c r="F46" s="205"/>
      <c r="G46" s="16">
        <v>39</v>
      </c>
      <c r="H46" s="58">
        <v>6693186</v>
      </c>
      <c r="I46" s="58">
        <v>6750078</v>
      </c>
    </row>
    <row r="47" spans="1:9" ht="12.75" customHeight="1">
      <c r="A47" s="203" t="s">
        <v>43</v>
      </c>
      <c r="B47" s="204"/>
      <c r="C47" s="204"/>
      <c r="D47" s="204"/>
      <c r="E47" s="204"/>
      <c r="F47" s="205"/>
      <c r="G47" s="16">
        <v>40</v>
      </c>
      <c r="H47" s="58">
        <v>6767125</v>
      </c>
      <c r="I47" s="58">
        <v>8072819</v>
      </c>
    </row>
    <row r="48" spans="1:9" ht="12.75" customHeight="1">
      <c r="A48" s="203" t="s">
        <v>44</v>
      </c>
      <c r="B48" s="204"/>
      <c r="C48" s="204"/>
      <c r="D48" s="204"/>
      <c r="E48" s="204"/>
      <c r="F48" s="205"/>
      <c r="G48" s="16">
        <v>41</v>
      </c>
      <c r="H48" s="58">
        <v>17299719</v>
      </c>
      <c r="I48" s="58">
        <v>12367430</v>
      </c>
    </row>
    <row r="49" spans="1:9" ht="12.75" customHeight="1">
      <c r="A49" s="203" t="s">
        <v>45</v>
      </c>
      <c r="B49" s="204"/>
      <c r="C49" s="204"/>
      <c r="D49" s="204"/>
      <c r="E49" s="204"/>
      <c r="F49" s="205"/>
      <c r="G49" s="16">
        <v>42</v>
      </c>
      <c r="H49" s="58">
        <v>85427</v>
      </c>
      <c r="I49" s="58">
        <v>88178</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246408</v>
      </c>
      <c r="I51" s="58">
        <v>246408</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8641907</v>
      </c>
      <c r="I53" s="59">
        <f>SUM(I54:I59)</f>
        <v>11140965</v>
      </c>
    </row>
    <row r="54" spans="1:9" ht="12.75" customHeight="1">
      <c r="A54" s="203" t="s">
        <v>50</v>
      </c>
      <c r="B54" s="204"/>
      <c r="C54" s="204"/>
      <c r="D54" s="204"/>
      <c r="E54" s="204"/>
      <c r="F54" s="205"/>
      <c r="G54" s="16">
        <v>47</v>
      </c>
      <c r="H54" s="58">
        <v>1273119</v>
      </c>
      <c r="I54" s="58">
        <v>1373338</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7249270</v>
      </c>
      <c r="I56" s="58">
        <v>9662399</v>
      </c>
    </row>
    <row r="57" spans="1:9" ht="12.75" customHeight="1">
      <c r="A57" s="203" t="s">
        <v>53</v>
      </c>
      <c r="B57" s="204"/>
      <c r="C57" s="204"/>
      <c r="D57" s="204"/>
      <c r="E57" s="204"/>
      <c r="F57" s="205"/>
      <c r="G57" s="16">
        <v>50</v>
      </c>
      <c r="H57" s="58">
        <v>22834</v>
      </c>
      <c r="I57" s="58">
        <v>14667</v>
      </c>
    </row>
    <row r="58" spans="1:9" ht="12.75" customHeight="1">
      <c r="A58" s="203" t="s">
        <v>54</v>
      </c>
      <c r="B58" s="204"/>
      <c r="C58" s="204"/>
      <c r="D58" s="204"/>
      <c r="E58" s="204"/>
      <c r="F58" s="205"/>
      <c r="G58" s="16">
        <v>51</v>
      </c>
      <c r="H58" s="58">
        <v>45972</v>
      </c>
      <c r="I58" s="58">
        <v>66456</v>
      </c>
    </row>
    <row r="59" spans="1:9" ht="12.75" customHeight="1">
      <c r="A59" s="203" t="s">
        <v>55</v>
      </c>
      <c r="B59" s="204"/>
      <c r="C59" s="204"/>
      <c r="D59" s="204"/>
      <c r="E59" s="204"/>
      <c r="F59" s="205"/>
      <c r="G59" s="16">
        <v>52</v>
      </c>
      <c r="H59" s="58">
        <v>50712</v>
      </c>
      <c r="I59" s="58">
        <v>24105</v>
      </c>
    </row>
    <row r="60" spans="1:9" ht="12.75" customHeight="1">
      <c r="A60" s="212" t="s">
        <v>56</v>
      </c>
      <c r="B60" s="213"/>
      <c r="C60" s="213"/>
      <c r="D60" s="213"/>
      <c r="E60" s="213"/>
      <c r="F60" s="214"/>
      <c r="G60" s="17">
        <v>53</v>
      </c>
      <c r="H60" s="59">
        <f>SUM(H61:H69)</f>
        <v>110000</v>
      </c>
      <c r="I60" s="59">
        <f>SUM(I61:I69)</f>
        <v>413000</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110000</v>
      </c>
      <c r="I68" s="58">
        <v>413000</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1222827</v>
      </c>
      <c r="I70" s="58">
        <v>817943</v>
      </c>
    </row>
    <row r="71" spans="1:9" ht="12.75" customHeight="1">
      <c r="A71" s="190" t="s">
        <v>60</v>
      </c>
      <c r="B71" s="191"/>
      <c r="C71" s="191"/>
      <c r="D71" s="191"/>
      <c r="E71" s="191"/>
      <c r="F71" s="192"/>
      <c r="G71" s="16">
        <v>64</v>
      </c>
      <c r="H71" s="58">
        <v>24999</v>
      </c>
      <c r="I71" s="58">
        <v>122419</v>
      </c>
    </row>
    <row r="72" spans="1:9" ht="12.75" customHeight="1">
      <c r="A72" s="195" t="s">
        <v>61</v>
      </c>
      <c r="B72" s="196"/>
      <c r="C72" s="196"/>
      <c r="D72" s="196"/>
      <c r="E72" s="196"/>
      <c r="F72" s="197"/>
      <c r="G72" s="17">
        <v>65</v>
      </c>
      <c r="H72" s="59">
        <f>H8+H9+H44+H71</f>
        <v>75389829</v>
      </c>
      <c r="I72" s="59">
        <f>I8+I9+I44+I71</f>
        <v>72449767</v>
      </c>
    </row>
    <row r="73" spans="1:9" ht="12.75" customHeight="1">
      <c r="A73" s="198" t="s">
        <v>62</v>
      </c>
      <c r="B73" s="199"/>
      <c r="C73" s="199"/>
      <c r="D73" s="199"/>
      <c r="E73" s="199"/>
      <c r="F73" s="200"/>
      <c r="G73" s="19">
        <v>66</v>
      </c>
      <c r="H73" s="60">
        <v>53594</v>
      </c>
      <c r="I73" s="60">
        <v>39890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29266129</v>
      </c>
      <c r="I75" s="59">
        <f>I76+I77+I78+I84+I85+I89+I92+I95</f>
        <v>27528660</v>
      </c>
    </row>
    <row r="76" spans="1:9" ht="12.75" customHeight="1">
      <c r="A76" s="193" t="s">
        <v>65</v>
      </c>
      <c r="B76" s="193"/>
      <c r="C76" s="193"/>
      <c r="D76" s="193"/>
      <c r="E76" s="193"/>
      <c r="F76" s="193"/>
      <c r="G76" s="16">
        <v>68</v>
      </c>
      <c r="H76" s="44">
        <v>42489900</v>
      </c>
      <c r="I76" s="44">
        <v>42489900</v>
      </c>
    </row>
    <row r="77" spans="1:9" ht="12.75" customHeight="1">
      <c r="A77" s="193" t="s">
        <v>66</v>
      </c>
      <c r="B77" s="193"/>
      <c r="C77" s="193"/>
      <c r="D77" s="193"/>
      <c r="E77" s="193"/>
      <c r="F77" s="193"/>
      <c r="G77" s="16">
        <v>69</v>
      </c>
      <c r="H77" s="44">
        <v>119512</v>
      </c>
      <c r="I77" s="44">
        <v>0</v>
      </c>
    </row>
    <row r="78" spans="1:9" ht="12.75" customHeight="1">
      <c r="A78" s="194" t="s">
        <v>67</v>
      </c>
      <c r="B78" s="194"/>
      <c r="C78" s="194"/>
      <c r="D78" s="194"/>
      <c r="E78" s="194"/>
      <c r="F78" s="194"/>
      <c r="G78" s="17">
        <v>70</v>
      </c>
      <c r="H78" s="59">
        <f>SUM(H79:H83)</f>
        <v>1006140</v>
      </c>
      <c r="I78" s="59">
        <f>SUM(I79:I83)</f>
        <v>0</v>
      </c>
    </row>
    <row r="79" spans="1:9" ht="12.75" customHeight="1">
      <c r="A79" s="183" t="s">
        <v>68</v>
      </c>
      <c r="B79" s="183"/>
      <c r="C79" s="183"/>
      <c r="D79" s="183"/>
      <c r="E79" s="183"/>
      <c r="F79" s="183"/>
      <c r="G79" s="16">
        <v>71</v>
      </c>
      <c r="H79" s="44">
        <v>781715</v>
      </c>
      <c r="I79" s="44">
        <v>0</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224425</v>
      </c>
      <c r="I83" s="44">
        <v>0</v>
      </c>
    </row>
    <row r="84" spans="1:9" ht="12.75" customHeight="1">
      <c r="A84" s="193" t="s">
        <v>73</v>
      </c>
      <c r="B84" s="193"/>
      <c r="C84" s="193"/>
      <c r="D84" s="193"/>
      <c r="E84" s="193"/>
      <c r="F84" s="193"/>
      <c r="G84" s="16">
        <v>76</v>
      </c>
      <c r="H84" s="44">
        <v>5980189</v>
      </c>
      <c r="I84" s="44">
        <v>5466714</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-25475514</v>
      </c>
      <c r="I89" s="59">
        <f>I90-I91</f>
        <v>-18690486</v>
      </c>
    </row>
    <row r="90" spans="1:9" ht="12.75" customHeight="1">
      <c r="A90" s="183" t="s">
        <v>79</v>
      </c>
      <c r="B90" s="183"/>
      <c r="C90" s="183"/>
      <c r="D90" s="183"/>
      <c r="E90" s="183"/>
      <c r="F90" s="183"/>
      <c r="G90" s="16">
        <v>82</v>
      </c>
      <c r="H90" s="44">
        <v>513475</v>
      </c>
      <c r="I90" s="44">
        <v>513475</v>
      </c>
    </row>
    <row r="91" spans="1:9" ht="12.75" customHeight="1">
      <c r="A91" s="183" t="s">
        <v>80</v>
      </c>
      <c r="B91" s="183"/>
      <c r="C91" s="183"/>
      <c r="D91" s="183"/>
      <c r="E91" s="183"/>
      <c r="F91" s="183"/>
      <c r="G91" s="16">
        <v>83</v>
      </c>
      <c r="H91" s="44">
        <v>25988989</v>
      </c>
      <c r="I91" s="44">
        <v>19203961</v>
      </c>
    </row>
    <row r="92" spans="1:9" ht="12.75" customHeight="1">
      <c r="A92" s="194" t="s">
        <v>81</v>
      </c>
      <c r="B92" s="194"/>
      <c r="C92" s="194"/>
      <c r="D92" s="194"/>
      <c r="E92" s="194"/>
      <c r="F92" s="194"/>
      <c r="G92" s="17">
        <v>84</v>
      </c>
      <c r="H92" s="59">
        <f>H93-H94</f>
        <v>5145902</v>
      </c>
      <c r="I92" s="59">
        <f>I93-I94</f>
        <v>-1737468</v>
      </c>
    </row>
    <row r="93" spans="1:9" ht="12.75" customHeight="1">
      <c r="A93" s="183" t="s">
        <v>82</v>
      </c>
      <c r="B93" s="183"/>
      <c r="C93" s="183"/>
      <c r="D93" s="183"/>
      <c r="E93" s="183"/>
      <c r="F93" s="183"/>
      <c r="G93" s="16">
        <v>85</v>
      </c>
      <c r="H93" s="44">
        <v>5145902</v>
      </c>
      <c r="I93" s="44">
        <v>0</v>
      </c>
    </row>
    <row r="94" spans="1:9" ht="12.75" customHeight="1">
      <c r="A94" s="183" t="s">
        <v>83</v>
      </c>
      <c r="B94" s="183"/>
      <c r="C94" s="183"/>
      <c r="D94" s="183"/>
      <c r="E94" s="183"/>
      <c r="F94" s="183"/>
      <c r="G94" s="16">
        <v>86</v>
      </c>
      <c r="H94" s="44">
        <v>0</v>
      </c>
      <c r="I94" s="44">
        <v>1737468</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313729</v>
      </c>
      <c r="I96" s="59">
        <f>SUM(I97:I102)</f>
        <v>245131</v>
      </c>
    </row>
    <row r="97" spans="1:9" ht="12.75" customHeight="1">
      <c r="A97" s="183" t="s">
        <v>86</v>
      </c>
      <c r="B97" s="183"/>
      <c r="C97" s="183"/>
      <c r="D97" s="183"/>
      <c r="E97" s="183"/>
      <c r="F97" s="183"/>
      <c r="G97" s="16">
        <v>89</v>
      </c>
      <c r="H97" s="44">
        <v>231291</v>
      </c>
      <c r="I97" s="44">
        <v>162693</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82438</v>
      </c>
      <c r="I99" s="44">
        <v>82438</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15100883</v>
      </c>
      <c r="I103" s="59">
        <f>SUM(I104:I114)</f>
        <v>12973268</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0</v>
      </c>
      <c r="I109" s="44">
        <v>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4">
        <v>0</v>
      </c>
      <c r="I111" s="44">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13788159</v>
      </c>
      <c r="I113" s="58">
        <v>11773258</v>
      </c>
    </row>
    <row r="114" spans="1:9" ht="12.75" customHeight="1">
      <c r="A114" s="183" t="s">
        <v>103</v>
      </c>
      <c r="B114" s="183"/>
      <c r="C114" s="183"/>
      <c r="D114" s="183"/>
      <c r="E114" s="183"/>
      <c r="F114" s="183"/>
      <c r="G114" s="16">
        <v>106</v>
      </c>
      <c r="H114" s="58">
        <v>1312724</v>
      </c>
      <c r="I114" s="58">
        <v>1200010</v>
      </c>
    </row>
    <row r="115" spans="1:9" ht="12.75" customHeight="1">
      <c r="A115" s="185" t="s">
        <v>104</v>
      </c>
      <c r="B115" s="185"/>
      <c r="C115" s="185"/>
      <c r="D115" s="185"/>
      <c r="E115" s="185"/>
      <c r="F115" s="185"/>
      <c r="G115" s="17">
        <v>107</v>
      </c>
      <c r="H115" s="59">
        <f>SUM(H116:H129)</f>
        <v>30709088</v>
      </c>
      <c r="I115" s="59">
        <f>SUM(I116:I129)</f>
        <v>31702708</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1927350</v>
      </c>
      <c r="I120" s="44">
        <v>4675688</v>
      </c>
    </row>
    <row r="121" spans="1:9" ht="12.75" customHeight="1">
      <c r="A121" s="183" t="s">
        <v>98</v>
      </c>
      <c r="B121" s="183"/>
      <c r="C121" s="183"/>
      <c r="D121" s="183"/>
      <c r="E121" s="183"/>
      <c r="F121" s="183"/>
      <c r="G121" s="16">
        <v>113</v>
      </c>
      <c r="H121" s="44">
        <v>12900673</v>
      </c>
      <c r="I121" s="44">
        <v>12900673</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9456363</v>
      </c>
      <c r="I123" s="44">
        <v>9030906</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575308</v>
      </c>
      <c r="I125" s="44">
        <v>517063</v>
      </c>
    </row>
    <row r="126" spans="1:9">
      <c r="A126" s="183" t="s">
        <v>106</v>
      </c>
      <c r="B126" s="183"/>
      <c r="C126" s="183"/>
      <c r="D126" s="183"/>
      <c r="E126" s="183"/>
      <c r="F126" s="183"/>
      <c r="G126" s="16">
        <v>118</v>
      </c>
      <c r="H126" s="44">
        <v>5515800</v>
      </c>
      <c r="I126" s="44">
        <v>4281029</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333594</v>
      </c>
      <c r="I129" s="58">
        <v>297349</v>
      </c>
    </row>
    <row r="130" spans="1:9" ht="22.15" customHeight="1">
      <c r="A130" s="184" t="s">
        <v>110</v>
      </c>
      <c r="B130" s="184"/>
      <c r="C130" s="184"/>
      <c r="D130" s="184"/>
      <c r="E130" s="184"/>
      <c r="F130" s="184"/>
      <c r="G130" s="16">
        <v>122</v>
      </c>
      <c r="H130" s="58">
        <v>0</v>
      </c>
      <c r="I130" s="58">
        <v>0</v>
      </c>
    </row>
    <row r="131" spans="1:9">
      <c r="A131" s="185" t="s">
        <v>111</v>
      </c>
      <c r="B131" s="185"/>
      <c r="C131" s="185"/>
      <c r="D131" s="185"/>
      <c r="E131" s="185"/>
      <c r="F131" s="185"/>
      <c r="G131" s="17">
        <v>123</v>
      </c>
      <c r="H131" s="59">
        <f>H75+H96+H103+H115+H130</f>
        <v>75389829</v>
      </c>
      <c r="I131" s="59">
        <f>I75+I96+I103+I115+I130</f>
        <v>72449767</v>
      </c>
    </row>
    <row r="132" spans="1:9">
      <c r="A132" s="186" t="s">
        <v>112</v>
      </c>
      <c r="B132" s="186"/>
      <c r="C132" s="186"/>
      <c r="D132" s="186"/>
      <c r="E132" s="186"/>
      <c r="F132" s="186"/>
      <c r="G132" s="19">
        <v>124</v>
      </c>
      <c r="H132" s="60">
        <v>53594</v>
      </c>
      <c r="I132" s="60">
        <v>39890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2" zoomScaleNormal="100" zoomScaleSheetLayoutView="110" workbookViewId="0">
      <selection activeCell="I99" sqref="I99"/>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450</v>
      </c>
      <c r="B2" s="209"/>
      <c r="C2" s="209"/>
      <c r="D2" s="209"/>
      <c r="E2" s="209"/>
      <c r="F2" s="209"/>
      <c r="G2" s="209"/>
      <c r="H2" s="209"/>
      <c r="I2" s="209"/>
    </row>
    <row r="3" spans="1:9">
      <c r="A3" s="229" t="s">
        <v>361</v>
      </c>
      <c r="B3" s="230"/>
      <c r="C3" s="230"/>
      <c r="D3" s="230"/>
      <c r="E3" s="230"/>
      <c r="F3" s="230"/>
      <c r="G3" s="230"/>
      <c r="H3" s="230"/>
      <c r="I3" s="230"/>
    </row>
    <row r="4" spans="1:9">
      <c r="A4" s="249" t="s">
        <v>444</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52171519</v>
      </c>
      <c r="I7" s="63">
        <f>SUM(I8:I12)</f>
        <v>42907564</v>
      </c>
    </row>
    <row r="8" spans="1:9">
      <c r="A8" s="183" t="s">
        <v>129</v>
      </c>
      <c r="B8" s="183"/>
      <c r="C8" s="183"/>
      <c r="D8" s="183"/>
      <c r="E8" s="183"/>
      <c r="F8" s="183"/>
      <c r="G8" s="16">
        <v>126</v>
      </c>
      <c r="H8" s="58">
        <v>857600</v>
      </c>
      <c r="I8" s="58">
        <v>619148</v>
      </c>
    </row>
    <row r="9" spans="1:9">
      <c r="A9" s="183" t="s">
        <v>130</v>
      </c>
      <c r="B9" s="183"/>
      <c r="C9" s="183"/>
      <c r="D9" s="183"/>
      <c r="E9" s="183"/>
      <c r="F9" s="183"/>
      <c r="G9" s="16">
        <v>127</v>
      </c>
      <c r="H9" s="58">
        <v>32872895</v>
      </c>
      <c r="I9" s="58">
        <v>41570664</v>
      </c>
    </row>
    <row r="10" spans="1:9">
      <c r="A10" s="183" t="s">
        <v>131</v>
      </c>
      <c r="B10" s="183"/>
      <c r="C10" s="183"/>
      <c r="D10" s="183"/>
      <c r="E10" s="183"/>
      <c r="F10" s="183"/>
      <c r="G10" s="16">
        <v>128</v>
      </c>
      <c r="H10" s="58">
        <v>38186</v>
      </c>
      <c r="I10" s="58">
        <v>23229</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18402838</v>
      </c>
      <c r="I12" s="58">
        <v>694523</v>
      </c>
    </row>
    <row r="13" spans="1:9">
      <c r="A13" s="185" t="s">
        <v>134</v>
      </c>
      <c r="B13" s="185"/>
      <c r="C13" s="185"/>
      <c r="D13" s="185"/>
      <c r="E13" s="185"/>
      <c r="F13" s="185"/>
      <c r="G13" s="17">
        <v>131</v>
      </c>
      <c r="H13" s="59">
        <f>H14+H15+H19+H23+H24+H25+H28+H35</f>
        <v>42054267</v>
      </c>
      <c r="I13" s="59">
        <f>I14+I15+I19+I23+I24+I25+I28+I35</f>
        <v>44184619</v>
      </c>
    </row>
    <row r="14" spans="1:9">
      <c r="A14" s="183" t="s">
        <v>116</v>
      </c>
      <c r="B14" s="183"/>
      <c r="C14" s="183"/>
      <c r="D14" s="183"/>
      <c r="E14" s="183"/>
      <c r="F14" s="183"/>
      <c r="G14" s="16">
        <v>132</v>
      </c>
      <c r="H14" s="58">
        <v>-2941933</v>
      </c>
      <c r="I14" s="58">
        <v>3624746</v>
      </c>
    </row>
    <row r="15" spans="1:9">
      <c r="A15" s="244" t="s">
        <v>135</v>
      </c>
      <c r="B15" s="244"/>
      <c r="C15" s="244"/>
      <c r="D15" s="244"/>
      <c r="E15" s="244"/>
      <c r="F15" s="244"/>
      <c r="G15" s="17">
        <v>133</v>
      </c>
      <c r="H15" s="59">
        <f>SUM(H16:H18)</f>
        <v>28363917</v>
      </c>
      <c r="I15" s="59">
        <f>SUM(I16:I18)</f>
        <v>26423277</v>
      </c>
    </row>
    <row r="16" spans="1:9">
      <c r="A16" s="243" t="s">
        <v>136</v>
      </c>
      <c r="B16" s="243"/>
      <c r="C16" s="243"/>
      <c r="D16" s="243"/>
      <c r="E16" s="243"/>
      <c r="F16" s="243"/>
      <c r="G16" s="16">
        <v>134</v>
      </c>
      <c r="H16" s="58">
        <v>23056951</v>
      </c>
      <c r="I16" s="58">
        <v>21782108</v>
      </c>
    </row>
    <row r="17" spans="1:9">
      <c r="A17" s="243" t="s">
        <v>137</v>
      </c>
      <c r="B17" s="243"/>
      <c r="C17" s="243"/>
      <c r="D17" s="243"/>
      <c r="E17" s="243"/>
      <c r="F17" s="243"/>
      <c r="G17" s="16">
        <v>135</v>
      </c>
      <c r="H17" s="58">
        <v>98296</v>
      </c>
      <c r="I17" s="58">
        <v>86928</v>
      </c>
    </row>
    <row r="18" spans="1:9">
      <c r="A18" s="243" t="s">
        <v>138</v>
      </c>
      <c r="B18" s="243"/>
      <c r="C18" s="243"/>
      <c r="D18" s="243"/>
      <c r="E18" s="243"/>
      <c r="F18" s="243"/>
      <c r="G18" s="16">
        <v>136</v>
      </c>
      <c r="H18" s="58">
        <v>5208670</v>
      </c>
      <c r="I18" s="58">
        <v>4554241</v>
      </c>
    </row>
    <row r="19" spans="1:9">
      <c r="A19" s="244" t="s">
        <v>139</v>
      </c>
      <c r="B19" s="244"/>
      <c r="C19" s="244"/>
      <c r="D19" s="244"/>
      <c r="E19" s="244"/>
      <c r="F19" s="244"/>
      <c r="G19" s="17">
        <v>137</v>
      </c>
      <c r="H19" s="59">
        <f>SUM(H20:H22)</f>
        <v>10252511</v>
      </c>
      <c r="I19" s="59">
        <f>SUM(I20:I22)</f>
        <v>9650259</v>
      </c>
    </row>
    <row r="20" spans="1:9">
      <c r="A20" s="243" t="s">
        <v>117</v>
      </c>
      <c r="B20" s="243"/>
      <c r="C20" s="243"/>
      <c r="D20" s="243"/>
      <c r="E20" s="243"/>
      <c r="F20" s="243"/>
      <c r="G20" s="16">
        <v>138</v>
      </c>
      <c r="H20" s="58">
        <v>6809867</v>
      </c>
      <c r="I20" s="58">
        <v>6367756</v>
      </c>
    </row>
    <row r="21" spans="1:9">
      <c r="A21" s="243" t="s">
        <v>118</v>
      </c>
      <c r="B21" s="243"/>
      <c r="C21" s="243"/>
      <c r="D21" s="243"/>
      <c r="E21" s="243"/>
      <c r="F21" s="243"/>
      <c r="G21" s="16">
        <v>139</v>
      </c>
      <c r="H21" s="58">
        <v>2081481</v>
      </c>
      <c r="I21" s="58">
        <v>2060788</v>
      </c>
    </row>
    <row r="22" spans="1:9">
      <c r="A22" s="243" t="s">
        <v>119</v>
      </c>
      <c r="B22" s="243"/>
      <c r="C22" s="243"/>
      <c r="D22" s="243"/>
      <c r="E22" s="243"/>
      <c r="F22" s="243"/>
      <c r="G22" s="16">
        <v>140</v>
      </c>
      <c r="H22" s="58">
        <v>1361163</v>
      </c>
      <c r="I22" s="58">
        <v>1221715</v>
      </c>
    </row>
    <row r="23" spans="1:9">
      <c r="A23" s="183" t="s">
        <v>120</v>
      </c>
      <c r="B23" s="183"/>
      <c r="C23" s="183"/>
      <c r="D23" s="183"/>
      <c r="E23" s="183"/>
      <c r="F23" s="183"/>
      <c r="G23" s="16">
        <v>141</v>
      </c>
      <c r="H23" s="58">
        <v>2373462</v>
      </c>
      <c r="I23" s="58">
        <v>2279590</v>
      </c>
    </row>
    <row r="24" spans="1:9">
      <c r="A24" s="183" t="s">
        <v>121</v>
      </c>
      <c r="B24" s="183"/>
      <c r="C24" s="183"/>
      <c r="D24" s="183"/>
      <c r="E24" s="183"/>
      <c r="F24" s="183"/>
      <c r="G24" s="16">
        <v>142</v>
      </c>
      <c r="H24" s="58">
        <v>2350383</v>
      </c>
      <c r="I24" s="58">
        <v>1818679</v>
      </c>
    </row>
    <row r="25" spans="1:9">
      <c r="A25" s="244" t="s">
        <v>140</v>
      </c>
      <c r="B25" s="244"/>
      <c r="C25" s="244"/>
      <c r="D25" s="244"/>
      <c r="E25" s="244"/>
      <c r="F25" s="244"/>
      <c r="G25" s="17">
        <v>143</v>
      </c>
      <c r="H25" s="59">
        <f>H26+H27</f>
        <v>1039339</v>
      </c>
      <c r="I25" s="59">
        <f>I26+I27</f>
        <v>107075</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1039339</v>
      </c>
      <c r="I27" s="58">
        <v>107075</v>
      </c>
    </row>
    <row r="28" spans="1:9">
      <c r="A28" s="244" t="s">
        <v>143</v>
      </c>
      <c r="B28" s="244"/>
      <c r="C28" s="244"/>
      <c r="D28" s="244"/>
      <c r="E28" s="244"/>
      <c r="F28" s="244"/>
      <c r="G28" s="17">
        <v>146</v>
      </c>
      <c r="H28" s="59">
        <f>SUM(H29:H34)</f>
        <v>231291</v>
      </c>
      <c r="I28" s="59">
        <f>SUM(I29:I34)</f>
        <v>162693</v>
      </c>
    </row>
    <row r="29" spans="1:9">
      <c r="A29" s="243" t="s">
        <v>144</v>
      </c>
      <c r="B29" s="243"/>
      <c r="C29" s="243"/>
      <c r="D29" s="243"/>
      <c r="E29" s="243"/>
      <c r="F29" s="243"/>
      <c r="G29" s="16">
        <v>147</v>
      </c>
      <c r="H29" s="58">
        <v>231291</v>
      </c>
      <c r="I29" s="58">
        <v>162693</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385297</v>
      </c>
      <c r="I35" s="58">
        <v>118300</v>
      </c>
    </row>
    <row r="36" spans="1:9">
      <c r="A36" s="185" t="s">
        <v>150</v>
      </c>
      <c r="B36" s="185"/>
      <c r="C36" s="185"/>
      <c r="D36" s="185"/>
      <c r="E36" s="185"/>
      <c r="F36" s="185"/>
      <c r="G36" s="17">
        <v>154</v>
      </c>
      <c r="H36" s="59">
        <f>SUM(H37:H46)</f>
        <v>130129</v>
      </c>
      <c r="I36" s="59">
        <f>SUM(I37:I46)</f>
        <v>23866</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6325</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672</v>
      </c>
      <c r="I43" s="58">
        <v>75</v>
      </c>
    </row>
    <row r="44" spans="1:9">
      <c r="A44" s="183" t="s">
        <v>158</v>
      </c>
      <c r="B44" s="183"/>
      <c r="C44" s="183"/>
      <c r="D44" s="183"/>
      <c r="E44" s="183"/>
      <c r="F44" s="183"/>
      <c r="G44" s="16">
        <v>162</v>
      </c>
      <c r="H44" s="58">
        <v>129457</v>
      </c>
      <c r="I44" s="58">
        <v>17466</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3638109</v>
      </c>
      <c r="I47" s="59">
        <f>SUM(I48:I54)</f>
        <v>596993</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21059</v>
      </c>
      <c r="I49" s="58">
        <v>0</v>
      </c>
    </row>
    <row r="50" spans="1:9">
      <c r="A50" s="240" t="s">
        <v>164</v>
      </c>
      <c r="B50" s="240"/>
      <c r="C50" s="240"/>
      <c r="D50" s="240"/>
      <c r="E50" s="240"/>
      <c r="F50" s="240"/>
      <c r="G50" s="16">
        <v>168</v>
      </c>
      <c r="H50" s="58">
        <v>3517988</v>
      </c>
      <c r="I50" s="58">
        <v>547512</v>
      </c>
    </row>
    <row r="51" spans="1:9">
      <c r="A51" s="240" t="s">
        <v>165</v>
      </c>
      <c r="B51" s="240"/>
      <c r="C51" s="240"/>
      <c r="D51" s="240"/>
      <c r="E51" s="240"/>
      <c r="F51" s="240"/>
      <c r="G51" s="16">
        <v>169</v>
      </c>
      <c r="H51" s="58">
        <v>97717</v>
      </c>
      <c r="I51" s="58">
        <v>47817</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1345</v>
      </c>
      <c r="I54" s="58">
        <v>1664</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52301648</v>
      </c>
      <c r="I59" s="59">
        <f>I7+I36+I55+I56</f>
        <v>42931430</v>
      </c>
    </row>
    <row r="60" spans="1:9">
      <c r="A60" s="185" t="s">
        <v>174</v>
      </c>
      <c r="B60" s="185"/>
      <c r="C60" s="185"/>
      <c r="D60" s="185"/>
      <c r="E60" s="185"/>
      <c r="F60" s="185"/>
      <c r="G60" s="17">
        <v>178</v>
      </c>
      <c r="H60" s="59">
        <f>H13+H47+H57+H58</f>
        <v>45692376</v>
      </c>
      <c r="I60" s="59">
        <f>I13+I47+I57+I58</f>
        <v>44781612</v>
      </c>
    </row>
    <row r="61" spans="1:9">
      <c r="A61" s="185" t="s">
        <v>175</v>
      </c>
      <c r="B61" s="185"/>
      <c r="C61" s="185"/>
      <c r="D61" s="185"/>
      <c r="E61" s="185"/>
      <c r="F61" s="185"/>
      <c r="G61" s="17">
        <v>179</v>
      </c>
      <c r="H61" s="59">
        <f>H59-H60</f>
        <v>6609272</v>
      </c>
      <c r="I61" s="59">
        <f>I59-I60</f>
        <v>-1850182</v>
      </c>
    </row>
    <row r="62" spans="1:9">
      <c r="A62" s="242" t="s">
        <v>176</v>
      </c>
      <c r="B62" s="242"/>
      <c r="C62" s="242"/>
      <c r="D62" s="242"/>
      <c r="E62" s="242"/>
      <c r="F62" s="242"/>
      <c r="G62" s="17">
        <v>180</v>
      </c>
      <c r="H62" s="59">
        <f>+IF((H59-H60)&gt;0,(H59-H60),0)</f>
        <v>6609272</v>
      </c>
      <c r="I62" s="59">
        <f>+IF((I59-I60)&gt;0,(I59-I60),0)</f>
        <v>0</v>
      </c>
    </row>
    <row r="63" spans="1:9">
      <c r="A63" s="242" t="s">
        <v>177</v>
      </c>
      <c r="B63" s="242"/>
      <c r="C63" s="242"/>
      <c r="D63" s="242"/>
      <c r="E63" s="242"/>
      <c r="F63" s="242"/>
      <c r="G63" s="17">
        <v>181</v>
      </c>
      <c r="H63" s="59">
        <f>+IF((H59-H60)&lt;0,(H59-H60),0)</f>
        <v>0</v>
      </c>
      <c r="I63" s="59">
        <f>+IF((I59-I60)&lt;0,(I59-I60),0)</f>
        <v>-1850182</v>
      </c>
    </row>
    <row r="64" spans="1:9">
      <c r="A64" s="184" t="s">
        <v>123</v>
      </c>
      <c r="B64" s="184"/>
      <c r="C64" s="184"/>
      <c r="D64" s="184"/>
      <c r="E64" s="184"/>
      <c r="F64" s="184"/>
      <c r="G64" s="16">
        <v>182</v>
      </c>
      <c r="H64" s="58">
        <v>1463370</v>
      </c>
      <c r="I64" s="58">
        <v>-112714</v>
      </c>
    </row>
    <row r="65" spans="1:9">
      <c r="A65" s="185" t="s">
        <v>178</v>
      </c>
      <c r="B65" s="185"/>
      <c r="C65" s="185"/>
      <c r="D65" s="185"/>
      <c r="E65" s="185"/>
      <c r="F65" s="185"/>
      <c r="G65" s="17">
        <v>183</v>
      </c>
      <c r="H65" s="59">
        <f>H61-H64</f>
        <v>5145902</v>
      </c>
      <c r="I65" s="59">
        <f>I61-I64</f>
        <v>-1737468</v>
      </c>
    </row>
    <row r="66" spans="1:9">
      <c r="A66" s="242" t="s">
        <v>179</v>
      </c>
      <c r="B66" s="242"/>
      <c r="C66" s="242"/>
      <c r="D66" s="242"/>
      <c r="E66" s="242"/>
      <c r="F66" s="242"/>
      <c r="G66" s="17">
        <v>184</v>
      </c>
      <c r="H66" s="59">
        <f>+IF((H61-H64)&gt;0,(H61-H64),0)</f>
        <v>5145902</v>
      </c>
      <c r="I66" s="59">
        <f>+IF((I61-I64)&gt;0,(I61-I64),0)</f>
        <v>0</v>
      </c>
    </row>
    <row r="67" spans="1:9">
      <c r="A67" s="246" t="s">
        <v>180</v>
      </c>
      <c r="B67" s="246"/>
      <c r="C67" s="246"/>
      <c r="D67" s="246"/>
      <c r="E67" s="246"/>
      <c r="F67" s="246"/>
      <c r="G67" s="18">
        <v>185</v>
      </c>
      <c r="H67" s="64">
        <f>+IF((H61-H64)&lt;0,(H61-H64),0)</f>
        <v>0</v>
      </c>
      <c r="I67" s="64">
        <f>+IF((I61-I64)&lt;0,(I61-I64),0)</f>
        <v>-1737468</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5145902</v>
      </c>
      <c r="I88" s="52">
        <v>-1737468</v>
      </c>
    </row>
    <row r="89" spans="1:9" ht="24.6" customHeight="1">
      <c r="A89" s="231" t="s">
        <v>200</v>
      </c>
      <c r="B89" s="231"/>
      <c r="C89" s="231"/>
      <c r="D89" s="231"/>
      <c r="E89" s="231"/>
      <c r="F89" s="231"/>
      <c r="G89" s="17">
        <v>203</v>
      </c>
      <c r="H89" s="53">
        <f>SUM(H90:H97)</f>
        <v>-1323760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-1323760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-238277</v>
      </c>
      <c r="I98" s="52">
        <v>0</v>
      </c>
    </row>
    <row r="99" spans="1:9" ht="27.6" customHeight="1">
      <c r="A99" s="231" t="s">
        <v>209</v>
      </c>
      <c r="B99" s="231"/>
      <c r="C99" s="231"/>
      <c r="D99" s="231"/>
      <c r="E99" s="231"/>
      <c r="F99" s="231"/>
      <c r="G99" s="17">
        <v>213</v>
      </c>
      <c r="H99" s="53">
        <f>H89-H98</f>
        <v>-1085483</v>
      </c>
      <c r="I99" s="53">
        <f>I89-I98</f>
        <v>0</v>
      </c>
    </row>
    <row r="100" spans="1:9">
      <c r="A100" s="232" t="s">
        <v>210</v>
      </c>
      <c r="B100" s="232"/>
      <c r="C100" s="232"/>
      <c r="D100" s="232"/>
      <c r="E100" s="232"/>
      <c r="F100" s="232"/>
      <c r="G100" s="18">
        <v>214</v>
      </c>
      <c r="H100" s="54">
        <f>H88+H99</f>
        <v>4060419</v>
      </c>
      <c r="I100" s="54">
        <f>I88+I99</f>
        <v>-1737468</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Normal="100" zoomScaleSheetLayoutView="100" workbookViewId="0">
      <selection activeCell="I59" sqref="I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451</v>
      </c>
      <c r="B2" s="209"/>
      <c r="C2" s="209"/>
      <c r="D2" s="209"/>
      <c r="E2" s="209"/>
      <c r="F2" s="209"/>
      <c r="G2" s="209"/>
      <c r="H2" s="209"/>
      <c r="I2" s="209"/>
    </row>
    <row r="3" spans="1:9">
      <c r="A3" s="281" t="s">
        <v>361</v>
      </c>
      <c r="B3" s="282"/>
      <c r="C3" s="282"/>
      <c r="D3" s="282"/>
      <c r="E3" s="282"/>
      <c r="F3" s="282"/>
      <c r="G3" s="282"/>
      <c r="H3" s="282"/>
      <c r="I3" s="282"/>
    </row>
    <row r="4" spans="1:9">
      <c r="A4" s="280" t="s">
        <v>445</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6609272</v>
      </c>
      <c r="I8" s="47">
        <v>-1850182</v>
      </c>
    </row>
    <row r="9" spans="1:9" ht="12.75" customHeight="1">
      <c r="A9" s="276" t="s">
        <v>219</v>
      </c>
      <c r="B9" s="277"/>
      <c r="C9" s="277"/>
      <c r="D9" s="277"/>
      <c r="E9" s="277"/>
      <c r="F9" s="278"/>
      <c r="G9" s="17">
        <v>2</v>
      </c>
      <c r="H9" s="48">
        <f>H10+H11+H12+H13+H14+H15+H16+H17</f>
        <v>-10742930</v>
      </c>
      <c r="I9" s="48">
        <f>I10+I11+I12+I13+I14+I15+I16+I17</f>
        <v>2773580</v>
      </c>
    </row>
    <row r="10" spans="1:9" ht="12.75" customHeight="1">
      <c r="A10" s="273" t="s">
        <v>220</v>
      </c>
      <c r="B10" s="274"/>
      <c r="C10" s="274"/>
      <c r="D10" s="274"/>
      <c r="E10" s="274"/>
      <c r="F10" s="275"/>
      <c r="G10" s="22">
        <v>3</v>
      </c>
      <c r="H10" s="49">
        <v>2373462</v>
      </c>
      <c r="I10" s="49">
        <v>2279590</v>
      </c>
    </row>
    <row r="11" spans="1:9" ht="31.15" customHeight="1">
      <c r="A11" s="273" t="s">
        <v>385</v>
      </c>
      <c r="B11" s="274"/>
      <c r="C11" s="274"/>
      <c r="D11" s="274"/>
      <c r="E11" s="274"/>
      <c r="F11" s="275"/>
      <c r="G11" s="22">
        <v>4</v>
      </c>
      <c r="H11" s="49">
        <v>-17862200</v>
      </c>
      <c r="I11" s="49">
        <v>0</v>
      </c>
    </row>
    <row r="12" spans="1:9" ht="28.15" customHeight="1">
      <c r="A12" s="273" t="s">
        <v>386</v>
      </c>
      <c r="B12" s="274"/>
      <c r="C12" s="274"/>
      <c r="D12" s="274"/>
      <c r="E12" s="274"/>
      <c r="F12" s="275"/>
      <c r="G12" s="22">
        <v>5</v>
      </c>
      <c r="H12" s="49">
        <v>532509</v>
      </c>
      <c r="I12" s="49">
        <v>151656</v>
      </c>
    </row>
    <row r="13" spans="1:9" ht="12.75" customHeight="1">
      <c r="A13" s="273" t="s">
        <v>221</v>
      </c>
      <c r="B13" s="274"/>
      <c r="C13" s="274"/>
      <c r="D13" s="274"/>
      <c r="E13" s="274"/>
      <c r="F13" s="275"/>
      <c r="G13" s="22">
        <v>6</v>
      </c>
      <c r="H13" s="49">
        <v>-672</v>
      </c>
      <c r="I13" s="49">
        <v>0</v>
      </c>
    </row>
    <row r="14" spans="1:9" ht="12.75" customHeight="1">
      <c r="A14" s="273" t="s">
        <v>222</v>
      </c>
      <c r="B14" s="274"/>
      <c r="C14" s="274"/>
      <c r="D14" s="274"/>
      <c r="E14" s="274"/>
      <c r="F14" s="275"/>
      <c r="G14" s="22">
        <v>7</v>
      </c>
      <c r="H14" s="49">
        <v>3517988</v>
      </c>
      <c r="I14" s="49">
        <v>547512</v>
      </c>
    </row>
    <row r="15" spans="1:9" ht="12.75" customHeight="1">
      <c r="A15" s="273" t="s">
        <v>223</v>
      </c>
      <c r="B15" s="274"/>
      <c r="C15" s="274"/>
      <c r="D15" s="274"/>
      <c r="E15" s="274"/>
      <c r="F15" s="275"/>
      <c r="G15" s="22">
        <v>8</v>
      </c>
      <c r="H15" s="49">
        <v>231291</v>
      </c>
      <c r="I15" s="49">
        <v>-68598</v>
      </c>
    </row>
    <row r="16" spans="1:9" ht="12.75" customHeight="1">
      <c r="A16" s="273" t="s">
        <v>224</v>
      </c>
      <c r="B16" s="274"/>
      <c r="C16" s="274"/>
      <c r="D16" s="274"/>
      <c r="E16" s="274"/>
      <c r="F16" s="275"/>
      <c r="G16" s="22">
        <v>9</v>
      </c>
      <c r="H16" s="49">
        <v>-21197</v>
      </c>
      <c r="I16" s="49">
        <v>-23866</v>
      </c>
    </row>
    <row r="17" spans="1:9" ht="27.6" customHeight="1">
      <c r="A17" s="273" t="s">
        <v>225</v>
      </c>
      <c r="B17" s="274"/>
      <c r="C17" s="274"/>
      <c r="D17" s="274"/>
      <c r="E17" s="274"/>
      <c r="F17" s="275"/>
      <c r="G17" s="22">
        <v>10</v>
      </c>
      <c r="H17" s="49">
        <v>485889</v>
      </c>
      <c r="I17" s="49">
        <v>-112714</v>
      </c>
    </row>
    <row r="18" spans="1:9" ht="29.45" customHeight="1">
      <c r="A18" s="252" t="s">
        <v>388</v>
      </c>
      <c r="B18" s="253"/>
      <c r="C18" s="253"/>
      <c r="D18" s="253"/>
      <c r="E18" s="253"/>
      <c r="F18" s="254"/>
      <c r="G18" s="17">
        <v>11</v>
      </c>
      <c r="H18" s="48">
        <f>H8+H9</f>
        <v>-4133658</v>
      </c>
      <c r="I18" s="48">
        <f>I8+I9</f>
        <v>923398</v>
      </c>
    </row>
    <row r="19" spans="1:9" ht="12.75" customHeight="1">
      <c r="A19" s="276" t="s">
        <v>226</v>
      </c>
      <c r="B19" s="277"/>
      <c r="C19" s="277"/>
      <c r="D19" s="277"/>
      <c r="E19" s="277"/>
      <c r="F19" s="278"/>
      <c r="G19" s="17">
        <v>12</v>
      </c>
      <c r="H19" s="48">
        <f>H20+H21+H22+H23</f>
        <v>2258440</v>
      </c>
      <c r="I19" s="48">
        <f>I20+I21+I22+I23</f>
        <v>-890532</v>
      </c>
    </row>
    <row r="20" spans="1:9" ht="12.75" customHeight="1">
      <c r="A20" s="273" t="s">
        <v>227</v>
      </c>
      <c r="B20" s="274"/>
      <c r="C20" s="274"/>
      <c r="D20" s="274"/>
      <c r="E20" s="274"/>
      <c r="F20" s="275"/>
      <c r="G20" s="22">
        <v>13</v>
      </c>
      <c r="H20" s="49">
        <v>1295404</v>
      </c>
      <c r="I20" s="49">
        <v>-1662870</v>
      </c>
    </row>
    <row r="21" spans="1:9" ht="12.75" customHeight="1">
      <c r="A21" s="273" t="s">
        <v>228</v>
      </c>
      <c r="B21" s="274"/>
      <c r="C21" s="274"/>
      <c r="D21" s="274"/>
      <c r="E21" s="274"/>
      <c r="F21" s="275"/>
      <c r="G21" s="22">
        <v>14</v>
      </c>
      <c r="H21" s="49">
        <v>2820605</v>
      </c>
      <c r="I21" s="49">
        <v>-2509269</v>
      </c>
    </row>
    <row r="22" spans="1:9" ht="12.75" customHeight="1">
      <c r="A22" s="273" t="s">
        <v>229</v>
      </c>
      <c r="B22" s="274"/>
      <c r="C22" s="274"/>
      <c r="D22" s="274"/>
      <c r="E22" s="274"/>
      <c r="F22" s="275"/>
      <c r="G22" s="22">
        <v>15</v>
      </c>
      <c r="H22" s="49">
        <v>-2215011</v>
      </c>
      <c r="I22" s="49">
        <v>3566953</v>
      </c>
    </row>
    <row r="23" spans="1:9" ht="12.75" customHeight="1">
      <c r="A23" s="273" t="s">
        <v>230</v>
      </c>
      <c r="B23" s="274"/>
      <c r="C23" s="274"/>
      <c r="D23" s="274"/>
      <c r="E23" s="274"/>
      <c r="F23" s="275"/>
      <c r="G23" s="22">
        <v>16</v>
      </c>
      <c r="H23" s="49">
        <v>357442</v>
      </c>
      <c r="I23" s="49">
        <v>-285346</v>
      </c>
    </row>
    <row r="24" spans="1:9" ht="12.75" customHeight="1">
      <c r="A24" s="252" t="s">
        <v>231</v>
      </c>
      <c r="B24" s="253"/>
      <c r="C24" s="253"/>
      <c r="D24" s="253"/>
      <c r="E24" s="253"/>
      <c r="F24" s="254"/>
      <c r="G24" s="17">
        <v>17</v>
      </c>
      <c r="H24" s="48">
        <f>H18+H19</f>
        <v>-1875218</v>
      </c>
      <c r="I24" s="48">
        <f>I18+I19</f>
        <v>32866</v>
      </c>
    </row>
    <row r="25" spans="1:9" ht="12.75" customHeight="1">
      <c r="A25" s="264" t="s">
        <v>232</v>
      </c>
      <c r="B25" s="265"/>
      <c r="C25" s="265"/>
      <c r="D25" s="265"/>
      <c r="E25" s="265"/>
      <c r="F25" s="266"/>
      <c r="G25" s="22">
        <v>18</v>
      </c>
      <c r="H25" s="49">
        <v>-219627</v>
      </c>
      <c r="I25" s="49">
        <v>-486947</v>
      </c>
    </row>
    <row r="26" spans="1:9" ht="12.75" customHeight="1">
      <c r="A26" s="264" t="s">
        <v>233</v>
      </c>
      <c r="B26" s="265"/>
      <c r="C26" s="265"/>
      <c r="D26" s="265"/>
      <c r="E26" s="265"/>
      <c r="F26" s="266"/>
      <c r="G26" s="22">
        <v>19</v>
      </c>
      <c r="H26" s="49">
        <v>0</v>
      </c>
      <c r="I26" s="49">
        <v>0</v>
      </c>
    </row>
    <row r="27" spans="1:9" ht="28.9" customHeight="1">
      <c r="A27" s="255" t="s">
        <v>234</v>
      </c>
      <c r="B27" s="256"/>
      <c r="C27" s="256"/>
      <c r="D27" s="256"/>
      <c r="E27" s="256"/>
      <c r="F27" s="257"/>
      <c r="G27" s="18">
        <v>20</v>
      </c>
      <c r="H27" s="50">
        <f>H24+H25+H26</f>
        <v>-2094845</v>
      </c>
      <c r="I27" s="50">
        <f>I24+I25+I26</f>
        <v>-454081</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258883</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672</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840000</v>
      </c>
      <c r="I33" s="52">
        <v>3902412</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1099555</v>
      </c>
      <c r="I35" s="53">
        <f>I29+I30+I31+I32+I33+I34</f>
        <v>3902412</v>
      </c>
    </row>
    <row r="36" spans="1:9" ht="26.45" customHeight="1">
      <c r="A36" s="264" t="s">
        <v>243</v>
      </c>
      <c r="B36" s="265"/>
      <c r="C36" s="265"/>
      <c r="D36" s="265"/>
      <c r="E36" s="265"/>
      <c r="F36" s="266"/>
      <c r="G36" s="22">
        <v>28</v>
      </c>
      <c r="H36" s="52">
        <v>-1026598</v>
      </c>
      <c r="I36" s="52">
        <v>-570622</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-950000</v>
      </c>
      <c r="I38" s="52">
        <v>-4202742</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-1976598</v>
      </c>
      <c r="I41" s="53">
        <f>I36+I37+I38+I39+I40</f>
        <v>-4773364</v>
      </c>
    </row>
    <row r="42" spans="1:9" ht="30.6" customHeight="1">
      <c r="A42" s="255" t="s">
        <v>249</v>
      </c>
      <c r="B42" s="256"/>
      <c r="C42" s="256"/>
      <c r="D42" s="256"/>
      <c r="E42" s="256"/>
      <c r="F42" s="257"/>
      <c r="G42" s="18">
        <v>34</v>
      </c>
      <c r="H42" s="54">
        <f>H35+H41</f>
        <v>-877043</v>
      </c>
      <c r="I42" s="54">
        <f>I35+I41</f>
        <v>-870952</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1001494</v>
      </c>
      <c r="I46" s="52">
        <v>4310000</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1001494</v>
      </c>
      <c r="I48" s="53">
        <f>I44+I45+I46+I47</f>
        <v>4310000</v>
      </c>
    </row>
    <row r="49" spans="1:9" ht="24.6" customHeight="1">
      <c r="A49" s="264" t="s">
        <v>387</v>
      </c>
      <c r="B49" s="265"/>
      <c r="C49" s="265"/>
      <c r="D49" s="265"/>
      <c r="E49" s="265"/>
      <c r="F49" s="266"/>
      <c r="G49" s="22">
        <v>40</v>
      </c>
      <c r="H49" s="52">
        <v>-440000</v>
      </c>
      <c r="I49" s="52">
        <v>-3389851</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-440000</v>
      </c>
      <c r="I54" s="53">
        <f>I49+I50+I51+I52+I53</f>
        <v>-3389851</v>
      </c>
    </row>
    <row r="55" spans="1:9" ht="27.6" customHeight="1">
      <c r="A55" s="267" t="s">
        <v>261</v>
      </c>
      <c r="B55" s="268"/>
      <c r="C55" s="268"/>
      <c r="D55" s="268"/>
      <c r="E55" s="268"/>
      <c r="F55" s="269"/>
      <c r="G55" s="17">
        <v>46</v>
      </c>
      <c r="H55" s="53">
        <f>H48+H54</f>
        <v>561494</v>
      </c>
      <c r="I55" s="53">
        <f>I48+I54</f>
        <v>920149</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-2410394</v>
      </c>
      <c r="I57" s="53">
        <f>I27+I42+I55+I56</f>
        <v>-404884</v>
      </c>
    </row>
    <row r="58" spans="1:9" ht="15.6" customHeight="1">
      <c r="A58" s="270" t="s">
        <v>264</v>
      </c>
      <c r="B58" s="271"/>
      <c r="C58" s="271"/>
      <c r="D58" s="271"/>
      <c r="E58" s="271"/>
      <c r="F58" s="272"/>
      <c r="G58" s="22">
        <v>49</v>
      </c>
      <c r="H58" s="52">
        <v>3633221</v>
      </c>
      <c r="I58" s="52">
        <v>1222827</v>
      </c>
    </row>
    <row r="59" spans="1:9" ht="28.9" customHeight="1">
      <c r="A59" s="255" t="s">
        <v>265</v>
      </c>
      <c r="B59" s="256"/>
      <c r="C59" s="256"/>
      <c r="D59" s="256"/>
      <c r="E59" s="256"/>
      <c r="F59" s="257"/>
      <c r="G59" s="18">
        <v>50</v>
      </c>
      <c r="H59" s="54">
        <f>H57+H58</f>
        <v>1222827</v>
      </c>
      <c r="I59" s="54">
        <f>I57+I58</f>
        <v>817943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3" zoomScale="110" zoomScaleNormal="100" workbookViewId="0">
      <selection activeCell="H51" sqref="H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0</v>
      </c>
      <c r="I23" s="52">
        <v>0</v>
      </c>
    </row>
    <row r="24" spans="1:9">
      <c r="A24" s="240" t="s">
        <v>282</v>
      </c>
      <c r="B24" s="240"/>
      <c r="C24" s="240"/>
      <c r="D24" s="240"/>
      <c r="E24" s="240"/>
      <c r="F24" s="240"/>
      <c r="G24" s="16">
        <v>16</v>
      </c>
      <c r="H24" s="52">
        <v>0</v>
      </c>
      <c r="I24" s="52">
        <v>0</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8" zoomScale="77" zoomScaleNormal="100" zoomScaleSheetLayoutView="77" workbookViewId="0">
      <selection activeCell="S42" sqref="S42"/>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43466</v>
      </c>
      <c r="F2" s="6" t="s">
        <v>0</v>
      </c>
      <c r="G2" s="5">
        <v>43830</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42489900</v>
      </c>
      <c r="I7" s="77">
        <v>119512</v>
      </c>
      <c r="J7" s="77">
        <v>781715</v>
      </c>
      <c r="K7" s="77">
        <v>0</v>
      </c>
      <c r="L7" s="77">
        <v>0</v>
      </c>
      <c r="M7" s="77">
        <v>0</v>
      </c>
      <c r="N7" s="77">
        <v>224425</v>
      </c>
      <c r="O7" s="77">
        <v>7579148</v>
      </c>
      <c r="P7" s="77">
        <v>0</v>
      </c>
      <c r="Q7" s="77">
        <v>0</v>
      </c>
      <c r="R7" s="77">
        <v>0</v>
      </c>
      <c r="S7" s="77">
        <v>-26105638</v>
      </c>
      <c r="T7" s="77">
        <v>116650</v>
      </c>
      <c r="U7" s="78">
        <f>H7+I7+J7+K7-L7+M7+N7+O7+P7+Q7+R7+S7+T7</f>
        <v>25205712</v>
      </c>
      <c r="V7" s="77">
        <v>0</v>
      </c>
      <c r="W7" s="78">
        <f>U7+V7</f>
        <v>25205712</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42489900</v>
      </c>
      <c r="I10" s="79">
        <f t="shared" ref="I10:W10" si="2">I7+I8+I9</f>
        <v>119512</v>
      </c>
      <c r="J10" s="79">
        <f t="shared" si="2"/>
        <v>781715</v>
      </c>
      <c r="K10" s="79">
        <f t="shared" si="2"/>
        <v>0</v>
      </c>
      <c r="L10" s="79">
        <f t="shared" si="2"/>
        <v>0</v>
      </c>
      <c r="M10" s="79">
        <f t="shared" si="2"/>
        <v>0</v>
      </c>
      <c r="N10" s="79">
        <f t="shared" si="2"/>
        <v>224425</v>
      </c>
      <c r="O10" s="79">
        <f t="shared" si="2"/>
        <v>7579148</v>
      </c>
      <c r="P10" s="79">
        <f t="shared" si="2"/>
        <v>0</v>
      </c>
      <c r="Q10" s="79">
        <f t="shared" si="2"/>
        <v>0</v>
      </c>
      <c r="R10" s="79">
        <f t="shared" si="2"/>
        <v>0</v>
      </c>
      <c r="S10" s="79">
        <f t="shared" si="2"/>
        <v>-26105638</v>
      </c>
      <c r="T10" s="79">
        <f t="shared" si="2"/>
        <v>116650</v>
      </c>
      <c r="U10" s="79">
        <f t="shared" si="2"/>
        <v>25205712</v>
      </c>
      <c r="V10" s="79">
        <f t="shared" si="2"/>
        <v>0</v>
      </c>
      <c r="W10" s="79">
        <f t="shared" si="2"/>
        <v>25205712</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5145902</v>
      </c>
      <c r="U11" s="78">
        <f>H11+I11+J11+K11-L11+M11+N11+O11+P11+Q11+R11+S11+T11</f>
        <v>5145902</v>
      </c>
      <c r="V11" s="77">
        <v>0</v>
      </c>
      <c r="W11" s="78">
        <f t="shared" ref="W11:W28" si="3">U11+V11</f>
        <v>5145902</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-1598959</v>
      </c>
      <c r="P13" s="81">
        <v>0</v>
      </c>
      <c r="Q13" s="81">
        <v>0</v>
      </c>
      <c r="R13" s="81">
        <v>0</v>
      </c>
      <c r="S13" s="77">
        <v>513475</v>
      </c>
      <c r="T13" s="77">
        <v>0</v>
      </c>
      <c r="U13" s="78">
        <f t="shared" si="4"/>
        <v>-1085484</v>
      </c>
      <c r="V13" s="77">
        <v>0</v>
      </c>
      <c r="W13" s="78">
        <f t="shared" si="3"/>
        <v>-1085484</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116650</v>
      </c>
      <c r="T26" s="77">
        <v>-116650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c r="M28" s="77">
        <v>0</v>
      </c>
      <c r="N28" s="77">
        <v>0</v>
      </c>
      <c r="O28" s="77">
        <v>0</v>
      </c>
      <c r="P28" s="77">
        <v>0</v>
      </c>
      <c r="Q28" s="77">
        <v>0</v>
      </c>
      <c r="R28" s="77">
        <v>0</v>
      </c>
      <c r="S28" s="77">
        <v>0</v>
      </c>
      <c r="T28" s="77">
        <v>0</v>
      </c>
      <c r="U28" s="78">
        <f t="shared" si="4"/>
        <v>0</v>
      </c>
      <c r="V28" s="77"/>
      <c r="W28" s="78">
        <f t="shared" si="3"/>
        <v>0</v>
      </c>
    </row>
    <row r="29" spans="1:23" ht="27.75" customHeight="1">
      <c r="A29" s="300" t="s">
        <v>380</v>
      </c>
      <c r="B29" s="300"/>
      <c r="C29" s="300"/>
      <c r="D29" s="300"/>
      <c r="E29" s="300"/>
      <c r="F29" s="300"/>
      <c r="G29" s="10">
        <v>23</v>
      </c>
      <c r="H29" s="80">
        <f>SUM(H10:H28)</f>
        <v>42489900</v>
      </c>
      <c r="I29" s="80">
        <f t="shared" ref="I29:W29" si="5">SUM(I10:I28)</f>
        <v>119512</v>
      </c>
      <c r="J29" s="80">
        <f t="shared" si="5"/>
        <v>781715</v>
      </c>
      <c r="K29" s="80">
        <f t="shared" si="5"/>
        <v>0</v>
      </c>
      <c r="L29" s="80">
        <f t="shared" si="5"/>
        <v>0</v>
      </c>
      <c r="M29" s="80">
        <f t="shared" si="5"/>
        <v>0</v>
      </c>
      <c r="N29" s="80">
        <f t="shared" si="5"/>
        <v>224425</v>
      </c>
      <c r="O29" s="80">
        <f t="shared" si="5"/>
        <v>5980189</v>
      </c>
      <c r="P29" s="80">
        <f t="shared" si="5"/>
        <v>0</v>
      </c>
      <c r="Q29" s="80">
        <f t="shared" si="5"/>
        <v>0</v>
      </c>
      <c r="R29" s="80">
        <f t="shared" si="5"/>
        <v>0</v>
      </c>
      <c r="S29" s="80">
        <f t="shared" si="5"/>
        <v>-25475513</v>
      </c>
      <c r="T29" s="80">
        <f t="shared" si="5"/>
        <v>5145902</v>
      </c>
      <c r="U29" s="80">
        <f t="shared" si="5"/>
        <v>29266130</v>
      </c>
      <c r="V29" s="80">
        <f t="shared" si="5"/>
        <v>0</v>
      </c>
      <c r="W29" s="80">
        <f t="shared" si="5"/>
        <v>29266130</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-1598959</v>
      </c>
      <c r="P31" s="79">
        <f t="shared" si="6"/>
        <v>0</v>
      </c>
      <c r="Q31" s="79">
        <f t="shared" si="6"/>
        <v>0</v>
      </c>
      <c r="R31" s="79">
        <f t="shared" si="6"/>
        <v>0</v>
      </c>
      <c r="S31" s="79">
        <f t="shared" si="6"/>
        <v>513475</v>
      </c>
      <c r="T31" s="79">
        <f t="shared" si="6"/>
        <v>0</v>
      </c>
      <c r="U31" s="79">
        <f t="shared" si="6"/>
        <v>-1085484</v>
      </c>
      <c r="V31" s="79">
        <f t="shared" si="6"/>
        <v>0</v>
      </c>
      <c r="W31" s="79">
        <f t="shared" si="6"/>
        <v>-1085484</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-1598959</v>
      </c>
      <c r="P32" s="79">
        <f t="shared" si="7"/>
        <v>0</v>
      </c>
      <c r="Q32" s="79">
        <f t="shared" si="7"/>
        <v>0</v>
      </c>
      <c r="R32" s="79">
        <f t="shared" si="7"/>
        <v>0</v>
      </c>
      <c r="S32" s="79">
        <f t="shared" si="7"/>
        <v>513475</v>
      </c>
      <c r="T32" s="79">
        <f t="shared" si="7"/>
        <v>5145902</v>
      </c>
      <c r="U32" s="79">
        <f t="shared" si="7"/>
        <v>4060418</v>
      </c>
      <c r="V32" s="79">
        <f t="shared" si="7"/>
        <v>0</v>
      </c>
      <c r="W32" s="79">
        <f t="shared" si="7"/>
        <v>4060418</v>
      </c>
    </row>
    <row r="33" spans="1:23"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116650</v>
      </c>
      <c r="T33" s="80">
        <f t="shared" si="8"/>
        <v>-116650</v>
      </c>
      <c r="U33" s="80">
        <f t="shared" si="8"/>
        <v>0</v>
      </c>
      <c r="V33" s="80">
        <f t="shared" si="8"/>
        <v>0</v>
      </c>
      <c r="W33" s="80">
        <f t="shared" si="8"/>
        <v>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42489900</v>
      </c>
      <c r="I35" s="77">
        <v>119512</v>
      </c>
      <c r="J35" s="77">
        <v>781715</v>
      </c>
      <c r="K35" s="77">
        <v>0</v>
      </c>
      <c r="L35" s="77">
        <v>0</v>
      </c>
      <c r="M35" s="77">
        <v>0</v>
      </c>
      <c r="N35" s="77">
        <v>224425</v>
      </c>
      <c r="O35" s="77">
        <v>5980189</v>
      </c>
      <c r="P35" s="77">
        <v>0</v>
      </c>
      <c r="Q35" s="77">
        <v>0</v>
      </c>
      <c r="R35" s="77">
        <v>0</v>
      </c>
      <c r="S35" s="77">
        <v>-25475514</v>
      </c>
      <c r="T35" s="77">
        <v>5145902</v>
      </c>
      <c r="U35" s="78">
        <f t="shared" ref="U35:U37" si="9">H35+I35+J35+K35-L35+M35+N35+O35+P35+Q35+R35+S35+T35</f>
        <v>29266129</v>
      </c>
      <c r="V35" s="77">
        <v>0</v>
      </c>
      <c r="W35" s="78">
        <f t="shared" ref="W35:W37" si="10">U35+V35</f>
        <v>29266129</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42489900</v>
      </c>
      <c r="I38" s="79">
        <f t="shared" ref="I38:W38" si="11">I35+I36+I37</f>
        <v>119512</v>
      </c>
      <c r="J38" s="79">
        <f t="shared" si="11"/>
        <v>781715</v>
      </c>
      <c r="K38" s="79">
        <f t="shared" si="11"/>
        <v>0</v>
      </c>
      <c r="L38" s="79">
        <f t="shared" si="11"/>
        <v>0</v>
      </c>
      <c r="M38" s="79">
        <f t="shared" si="11"/>
        <v>0</v>
      </c>
      <c r="N38" s="79">
        <f t="shared" si="11"/>
        <v>224425</v>
      </c>
      <c r="O38" s="79">
        <f t="shared" si="11"/>
        <v>5980189</v>
      </c>
      <c r="P38" s="79">
        <f t="shared" si="11"/>
        <v>0</v>
      </c>
      <c r="Q38" s="79">
        <f t="shared" si="11"/>
        <v>0</v>
      </c>
      <c r="R38" s="79">
        <f t="shared" si="11"/>
        <v>0</v>
      </c>
      <c r="S38" s="79">
        <f t="shared" si="11"/>
        <v>-25475514</v>
      </c>
      <c r="T38" s="79">
        <f t="shared" si="11"/>
        <v>5145902</v>
      </c>
      <c r="U38" s="79">
        <f t="shared" si="11"/>
        <v>29266129</v>
      </c>
      <c r="V38" s="79">
        <f t="shared" si="11"/>
        <v>0</v>
      </c>
      <c r="W38" s="79">
        <f t="shared" si="11"/>
        <v>29266129</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-1737468</v>
      </c>
      <c r="U39" s="78">
        <f t="shared" ref="U39:U56" si="12">H39+I39+J39+K39-L39+M39+N39+O39+P39+Q39+R39+S39+T39</f>
        <v>-1737468</v>
      </c>
      <c r="V39" s="77">
        <v>0</v>
      </c>
      <c r="W39" s="78">
        <f t="shared" ref="W39:W56" si="13">U39+V39</f>
        <v>-1737468</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-513474</v>
      </c>
      <c r="P41" s="81">
        <v>0</v>
      </c>
      <c r="Q41" s="81">
        <v>0</v>
      </c>
      <c r="R41" s="81">
        <v>0</v>
      </c>
      <c r="S41" s="77">
        <v>513474</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-119512</v>
      </c>
      <c r="J54" s="77">
        <v>-781715</v>
      </c>
      <c r="K54" s="77">
        <v>0</v>
      </c>
      <c r="L54" s="77">
        <v>0</v>
      </c>
      <c r="M54" s="77">
        <v>0</v>
      </c>
      <c r="N54" s="77">
        <v>-224425</v>
      </c>
      <c r="O54" s="77">
        <v>0</v>
      </c>
      <c r="P54" s="77">
        <v>0</v>
      </c>
      <c r="Q54" s="77">
        <v>0</v>
      </c>
      <c r="R54" s="77">
        <v>0</v>
      </c>
      <c r="S54" s="77">
        <v>6271554</v>
      </c>
      <c r="T54" s="77">
        <v>-5145902</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42489900</v>
      </c>
      <c r="I57" s="80">
        <f t="shared" ref="I57:W57" si="14">SUM(I38:I56)</f>
        <v>0</v>
      </c>
      <c r="J57" s="80">
        <f t="shared" si="14"/>
        <v>0</v>
      </c>
      <c r="K57" s="80">
        <f t="shared" si="14"/>
        <v>0</v>
      </c>
      <c r="L57" s="80">
        <f t="shared" si="14"/>
        <v>0</v>
      </c>
      <c r="M57" s="80">
        <f t="shared" si="14"/>
        <v>0</v>
      </c>
      <c r="N57" s="80">
        <f t="shared" si="14"/>
        <v>0</v>
      </c>
      <c r="O57" s="80">
        <f t="shared" si="14"/>
        <v>5466715</v>
      </c>
      <c r="P57" s="80">
        <f t="shared" si="14"/>
        <v>0</v>
      </c>
      <c r="Q57" s="80">
        <f t="shared" si="14"/>
        <v>0</v>
      </c>
      <c r="R57" s="80">
        <f t="shared" si="14"/>
        <v>0</v>
      </c>
      <c r="S57" s="80">
        <f t="shared" si="14"/>
        <v>-18690486</v>
      </c>
      <c r="T57" s="80">
        <f t="shared" si="14"/>
        <v>-1737468</v>
      </c>
      <c r="U57" s="80">
        <f t="shared" si="14"/>
        <v>27528661</v>
      </c>
      <c r="V57" s="80">
        <f t="shared" si="14"/>
        <v>0</v>
      </c>
      <c r="W57" s="80">
        <f t="shared" si="14"/>
        <v>27528661</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-513474</v>
      </c>
      <c r="P59" s="79">
        <f t="shared" si="15"/>
        <v>0</v>
      </c>
      <c r="Q59" s="79">
        <f t="shared" si="15"/>
        <v>0</v>
      </c>
      <c r="R59" s="79">
        <f t="shared" si="15"/>
        <v>0</v>
      </c>
      <c r="S59" s="79">
        <f t="shared" si="15"/>
        <v>513474</v>
      </c>
      <c r="T59" s="79">
        <f t="shared" si="15"/>
        <v>0</v>
      </c>
      <c r="U59" s="79">
        <f t="shared" si="15"/>
        <v>0</v>
      </c>
      <c r="V59" s="79">
        <f t="shared" si="15"/>
        <v>0</v>
      </c>
      <c r="W59" s="79">
        <f t="shared" si="15"/>
        <v>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-513474</v>
      </c>
      <c r="P60" s="79">
        <f t="shared" si="16"/>
        <v>0</v>
      </c>
      <c r="Q60" s="79">
        <f t="shared" si="16"/>
        <v>0</v>
      </c>
      <c r="R60" s="79">
        <f t="shared" si="16"/>
        <v>0</v>
      </c>
      <c r="S60" s="79">
        <f t="shared" si="16"/>
        <v>513474</v>
      </c>
      <c r="T60" s="79">
        <f t="shared" si="16"/>
        <v>-1737468</v>
      </c>
      <c r="U60" s="79">
        <f t="shared" si="16"/>
        <v>-1737468</v>
      </c>
      <c r="V60" s="79">
        <f t="shared" si="16"/>
        <v>0</v>
      </c>
      <c r="W60" s="79">
        <f t="shared" si="16"/>
        <v>-1737468</v>
      </c>
    </row>
    <row r="61" spans="1:23" ht="29.25" customHeight="1">
      <c r="A61" s="298" t="s">
        <v>360</v>
      </c>
      <c r="B61" s="298"/>
      <c r="C61" s="298"/>
      <c r="D61" s="298"/>
      <c r="E61" s="298"/>
      <c r="F61" s="298"/>
      <c r="G61" s="10">
        <v>52</v>
      </c>
      <c r="H61" s="80">
        <f>SUM(H49:H56)</f>
        <v>0</v>
      </c>
      <c r="I61" s="80">
        <f t="shared" ref="I61:W61" si="17">SUM(I49:I56)</f>
        <v>-119512</v>
      </c>
      <c r="J61" s="80">
        <f t="shared" si="17"/>
        <v>-781715</v>
      </c>
      <c r="K61" s="80">
        <f t="shared" si="17"/>
        <v>0</v>
      </c>
      <c r="L61" s="80">
        <f t="shared" si="17"/>
        <v>0</v>
      </c>
      <c r="M61" s="80">
        <f t="shared" si="17"/>
        <v>0</v>
      </c>
      <c r="N61" s="80">
        <f t="shared" si="17"/>
        <v>-224425</v>
      </c>
      <c r="O61" s="80">
        <f t="shared" si="17"/>
        <v>0</v>
      </c>
      <c r="P61" s="80">
        <f t="shared" si="17"/>
        <v>0</v>
      </c>
      <c r="Q61" s="80">
        <f t="shared" si="17"/>
        <v>0</v>
      </c>
      <c r="R61" s="80">
        <f t="shared" si="17"/>
        <v>0</v>
      </c>
      <c r="S61" s="80">
        <f t="shared" si="17"/>
        <v>6271554</v>
      </c>
      <c r="T61" s="80">
        <f t="shared" si="17"/>
        <v>-5145902</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4" t="s">
        <v>411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infopath/2007/PartnerControls"/>
    <ds:schemaRef ds:uri="http://purl.org/dc/dcmitype/"/>
    <ds:schemaRef ds:uri="22baa3bd-a2fa-4ea9-9ebb-3a9c6a55952b"/>
    <ds:schemaRef ds:uri="http://purl.org/dc/elements/1.1/"/>
    <ds:schemaRef ds:uri="d8745bc5-821e-4205-946a-621c2da728c8"/>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2020-05-13T12:55:37Z</cp:lastPrinted>
  <dcterms:created xsi:type="dcterms:W3CDTF">2008-10-17T11:51:54Z</dcterms:created>
  <dcterms:modified xsi:type="dcterms:W3CDTF">2020-05-13T13:03:31Z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