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44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<sst xmlns="http://schemas.openxmlformats.org/spreadsheetml/2006/main" count="400" uniqueCount="348">
  <si>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</si>
  <si>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</si>
  <si>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</si>
  <si>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</si>
  <si>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</si>
  <si>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</si>
  <si>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</si>
  <si>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</si>
  <si>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</si>
  <si>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</si>
  <si>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</si>
  <si>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</si>
  <si>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</si>
  <si>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</si>
  <si>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</si>
  <si>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</si>
  <si>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</si>
  <si>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</si>
  <si>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</si>
  <si>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</si>
  <si>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</si>
  <si>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</si>
  <si>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</si>
  <si>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</si>
  <si>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</si>
  <si>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</si>
  <si>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</si>
  <si>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</si>
  <si>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</si>
  <si>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</si>
  <si>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</si>
  <si>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</si>
  <si>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</si>
  <si>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</si>
  <si>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</si>
  <si>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</si>
  <si>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</si>
  <si>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</si>
  <si>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</si>
  <si>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</si>
  <si>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</si>
  <si>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</si>
  <si>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</si>
  <si>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</si>
  <si>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</si>
  <si>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</si>
  <si>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</si>
  <si>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</si>
  <si>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</si>
  <si>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</si>
  <si>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</si>
  <si>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</si>
  <si>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</si>
  <si>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</si>
  <si>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</si>
  <si>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</si>
  <si>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</si>
  <si>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</si>
  <si>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</si>
  <si>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</si>
  <si>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</si>
  <si>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</si>
  <si>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</si>
  <si>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</si>
  <si>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</si>
  <si>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</si>
  <si>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</si>
  <si>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</si>
  <si>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</si>
  <si>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</si>
  <si>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</si>
  <si>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</si>
  <si>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</si>
  <si>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</si>
  <si>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</si>
  <si>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</si>
  <si>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</si>
  <si>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</si>
  <si>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</si>
  <si>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</si>
  <si>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</si>
  <si>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</si>
  <si>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</si>
  <si>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</si>
  <si>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</si>
  <si>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</si>
  <si>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</si>
  <si>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</si>
  <si>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</si>
  <si>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</si>
  <si>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</si>
  <si>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</si>
  <si>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</si>
  <si>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</si>
  <si>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</si>
  <si>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</si>
  <si>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</si>
  <si>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</si>
  <si>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</si>
  <si>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</si>
  <si>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</si>
  <si>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</si>
  <si>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</si>
  <si>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</si>
  <si>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</si>
  <si>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</si>
  <si>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</si>
  <si>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</si>
  <si>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</si>
  <si>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</si>
  <si>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</si>
  <si>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</si>
  <si>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</si>
  <si>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</si>
  <si>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</si>
  <si>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</si>
  <si>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</si>
  <si>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</si>
  <si>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</si>
  <si>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</si>
  <si>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</si>
  <si>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</si>
  <si>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</si>
  <si>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</si>
  <si>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</si>
  <si>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</si>
  <si>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</si>
  <si>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</si>
  <si>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</si>
  <si>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</si>
  <si>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</si>
  <si>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</si>
  <si>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</si>
  <si>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</si>
  <si>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</si>
  <si>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</si>
  <si>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</si>
  <si>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</si>
  <si>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</si>
  <si>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</si>
  <si>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</si>
  <si>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</si>
  <si>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</si>
  <si>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</si>
  <si>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</si>
  <si>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</si>
  <si>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</si>
  <si>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</si>
  <si>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</si>
  <si>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</si>
  <si>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</si>
  <si>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</si>
  <si>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</si>
  <si>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</si>
  <si>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</si>
  <si>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</si>
  <si>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</si>
  <si>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</si>
  <si>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</si>
  <si>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</si>
  <si>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</si>
  <si>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</si>
  <si>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</si>
  <si>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</si>
  <si>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</si>
  <si>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</si>
  <si>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</si>
  <si>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</si>
  <si>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</si>
  <si>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</si>
  <si>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</si>
  <si>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</si>
  <si>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</si>
  <si>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</si>
  <si>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</si>
  <si>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</si>
  <si>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</si>
  <si>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</si>
  <si>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</si>
  <si>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</si>
  <si>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</si>
  <si>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</si>
  <si>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</si>
  <si>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</si>
  <si>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</si>
  <si>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</si>
  <si>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</si>
  <si>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</si>
  <si>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</si>
  <si>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</si>
  <si>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</si>
  <si>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</si>
  <si>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</si>
  <si>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</si>
  <si>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</si>
  <si>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</si>
  <si>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</si>
  <si>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</si>
  <si>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</si>
  <si>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</si>
  <si>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</si>
  <si>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</si>
  <si>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</si>
  <si>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</si>
  <si>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</si>
  <si>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</si>
  <si>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</si>
  <si>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</si>
  <si>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</si>
  <si>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</si>
  <si>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</si>
  <si>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</si>
  <si>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</si>
  <si>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</si>
  <si>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</si>
  <si>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</si>
  <si>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</si>
  <si>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</si>
  <si>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</si>
  <si>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</si>
  <si>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</si>
  <si>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</si>
  <si>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</si>
  <si>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</si>
  <si>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</si>
  <si>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</si>
  <si>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</si>
  <si>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</si>
  <si>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</si>
  <si>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</si>
  <si>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</si>
  <si>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</si>
  <si>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</si>
  <si>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</si>
  <si>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</si>
  <si>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</si>
  <si>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</si>
  <si>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</si>
  <si>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</si>
  <si>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</si>
  <si>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</si>
  <si>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</si>
  <si>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</si>
  <si>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</si>
  <si>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</si>
  <si>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</si>
  <si>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</si>
  <si>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</si>
  <si>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</si>
  <si>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</si>
  <si>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</si>
  <si>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</si>
  <si>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</si>
  <si>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</si>
  <si>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</si>
  <si>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</si>
  <si>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</si>
  <si>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</si>
  <si>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</si>
  <si>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</si>
  <si>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</si>
  <si>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</si>
  <si>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</si>
  <si>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</si>
  <si>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</si>
  <si>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</si>
  <si>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</si>
  <si>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</si>
  <si>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</si>
  <si>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</si>
  <si>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</si>
  <si>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</si>
  <si>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</si>
  <si>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</si>
  <si>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</si>
  <si>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</si>
  <si>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</si>
  <si>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</si>
  <si>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</si>
  <si>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</si>
  <si>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</si>
  <si>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</si>
  <si>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</si>
  <si>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</si>
  <si>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</si>
  <si>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</si>
  <si>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</si>
  <si>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</si>
  <si>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</si>
  <si>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</si>
  <si>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</si>
  <si>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</si>
  <si>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</si>
  <si>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</si>
  <si>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</si>
  <si>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</si>
  <si>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</si>
  <si>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</si>
  <si>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</si>
  <si>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</si>
  <si>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</si>
  <si>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</si>
  <si>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</si>
  <si>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</si>
  <si>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</si>
  <si>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</si>
  <si>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</si>
  <si>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</si>
  <si>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</si>
  <si>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</si>
  <si>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</si>
  <si>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</si>
  <si>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</si>
  <si>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</si>
  <si>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</si>
  <si>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</si>
  <si>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</si>
  <si>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</si>
  <si>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</si>
  <si>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</si>
  <si>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</si>
  <si>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</si>
  <si>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</si>
  <si>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</si>
  <si>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</si>
  <si>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</si>
  <si>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</si>
  <si>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</si>
  <si>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</si>
  <si>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</si>
  <si>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</si>
  <si>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</si>
  <si>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</si>
  <si>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</si>
  <si>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</si>
  <si>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</si>
  <si>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</si>
  <si>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</si>
  <si>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TVORNICA ČARAPA JADRAN DOO</t>
  </si>
  <si>
    <t>SARAJEVO, BOSNA I HERCEGOVINA</t>
  </si>
  <si>
    <t>DA</t>
  </si>
  <si>
    <t>Dubrava / Zagreb</t>
  </si>
  <si>
    <t>Grad Zagreb</t>
  </si>
  <si>
    <t>BARIŠIĆ VINKO,dipl. ing</t>
  </si>
  <si>
    <t>20175362</t>
  </si>
  <si>
    <t>30.06.2018.</t>
  </si>
  <si>
    <t>stanje na dan 30.06.2018.</t>
  </si>
  <si>
    <t>u razdoblju 01.01. do 30.06.2018.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</si>
</sst>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  <xf numFmtId="3" fontId="1" fillId="0" borderId="25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9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248</v>
      </c>
      <c r="B1" s="186"/>
      <c r="C1" s="18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17" t="s">
        <v>323</v>
      </c>
      <c r="F2" s="12"/>
      <c r="G2" s="13" t="s">
        <v>250</v>
      </c>
      <c r="H2" s="117" t="s">
        <v>345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1" t="s">
        <v>251</v>
      </c>
      <c r="B6" s="142"/>
      <c r="C6" s="133" t="s">
        <v>324</v>
      </c>
      <c r="D6" s="13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3" t="s">
        <v>252</v>
      </c>
      <c r="B8" s="144"/>
      <c r="C8" s="133" t="s">
        <v>325</v>
      </c>
      <c r="D8" s="13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0" t="s">
        <v>253</v>
      </c>
      <c r="B10" s="131"/>
      <c r="C10" s="133" t="s">
        <v>326</v>
      </c>
      <c r="D10" s="13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1" t="s">
        <v>254</v>
      </c>
      <c r="B12" s="142"/>
      <c r="C12" s="145" t="s">
        <v>327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1" t="s">
        <v>255</v>
      </c>
      <c r="B14" s="142"/>
      <c r="C14" s="148">
        <v>10040</v>
      </c>
      <c r="D14" s="149"/>
      <c r="E14" s="16"/>
      <c r="F14" s="145" t="s">
        <v>328</v>
      </c>
      <c r="G14" s="146"/>
      <c r="H14" s="146"/>
      <c r="I14" s="14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1" t="s">
        <v>256</v>
      </c>
      <c r="B16" s="142"/>
      <c r="C16" s="145" t="s">
        <v>329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1" t="s">
        <v>257</v>
      </c>
      <c r="B18" s="142"/>
      <c r="C18" s="150" t="s">
        <v>330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1" t="s">
        <v>258</v>
      </c>
      <c r="B20" s="142"/>
      <c r="C20" s="150" t="s">
        <v>331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1" t="s">
        <v>259</v>
      </c>
      <c r="B22" s="142"/>
      <c r="C22" s="118">
        <v>133</v>
      </c>
      <c r="D22" s="145" t="s">
        <v>341</v>
      </c>
      <c r="E22" s="153"/>
      <c r="F22" s="154"/>
      <c r="G22" s="141"/>
      <c r="H22" s="15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1" t="s">
        <v>260</v>
      </c>
      <c r="B24" s="142"/>
      <c r="C24" s="118">
        <v>21</v>
      </c>
      <c r="D24" s="145" t="s">
        <v>342</v>
      </c>
      <c r="E24" s="153"/>
      <c r="F24" s="153"/>
      <c r="G24" s="154"/>
      <c r="H24" s="51" t="s">
        <v>261</v>
      </c>
      <c r="I24" s="126">
        <v>173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1" t="s">
        <v>262</v>
      </c>
      <c r="B26" s="142"/>
      <c r="C26" s="119" t="s">
        <v>340</v>
      </c>
      <c r="D26" s="25"/>
      <c r="E26" s="33"/>
      <c r="F26" s="24"/>
      <c r="G26" s="158" t="s">
        <v>263</v>
      </c>
      <c r="H26" s="142"/>
      <c r="I26" s="120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6"/>
      <c r="B30" s="157"/>
      <c r="C30" s="157"/>
      <c r="D30" s="168"/>
      <c r="E30" s="156"/>
      <c r="F30" s="157"/>
      <c r="G30" s="157"/>
      <c r="H30" s="133"/>
      <c r="I30" s="134"/>
      <c r="J30" s="10"/>
      <c r="K30" s="10"/>
      <c r="L30" s="10"/>
    </row>
    <row r="31" spans="1:12" ht="12.75">
      <c r="A31" s="91"/>
      <c r="B31" s="22"/>
      <c r="C31" s="21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 ht="12.75">
      <c r="A32" s="156" t="s">
        <v>338</v>
      </c>
      <c r="B32" s="157"/>
      <c r="C32" s="157"/>
      <c r="D32" s="168"/>
      <c r="E32" s="156" t="s">
        <v>339</v>
      </c>
      <c r="F32" s="157"/>
      <c r="G32" s="157"/>
      <c r="H32" s="133" t="s">
        <v>344</v>
      </c>
      <c r="I32" s="13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0:12" ht="12.75"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6"/>
      <c r="B36" s="157"/>
      <c r="C36" s="157"/>
      <c r="D36" s="168"/>
      <c r="E36" s="156"/>
      <c r="F36" s="157"/>
      <c r="G36" s="157"/>
      <c r="H36" s="133"/>
      <c r="I36" s="134"/>
      <c r="J36" s="10"/>
      <c r="K36" s="10"/>
      <c r="L36" s="10"/>
    </row>
    <row r="37" spans="1:12" ht="12.75">
      <c r="A37" s="100"/>
      <c r="B37" s="30"/>
      <c r="C37" s="176"/>
      <c r="D37" s="177"/>
      <c r="E37" s="16"/>
      <c r="F37" s="176"/>
      <c r="G37" s="177"/>
      <c r="H37" s="16"/>
      <c r="I37" s="92"/>
      <c r="J37" s="10"/>
      <c r="K37" s="10"/>
      <c r="L37" s="10"/>
    </row>
    <row r="38" spans="1:12" ht="12.75">
      <c r="A38" s="156"/>
      <c r="B38" s="157"/>
      <c r="C38" s="157"/>
      <c r="D38" s="168"/>
      <c r="E38" s="156"/>
      <c r="F38" s="157"/>
      <c r="G38" s="157"/>
      <c r="H38" s="133"/>
      <c r="I38" s="13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6"/>
      <c r="B40" s="157"/>
      <c r="C40" s="157"/>
      <c r="D40" s="168"/>
      <c r="E40" s="156"/>
      <c r="F40" s="157"/>
      <c r="G40" s="157"/>
      <c r="H40" s="133"/>
      <c r="I40" s="134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0" t="s">
        <v>267</v>
      </c>
      <c r="B44" s="175"/>
      <c r="C44" s="133"/>
      <c r="D44" s="134"/>
      <c r="E44" s="26"/>
      <c r="F44" s="145"/>
      <c r="G44" s="157"/>
      <c r="H44" s="157"/>
      <c r="I44" s="168"/>
      <c r="J44" s="10"/>
      <c r="K44" s="10"/>
      <c r="L44" s="10"/>
    </row>
    <row r="45" spans="1:12" ht="12.75">
      <c r="A45" s="100"/>
      <c r="B45" s="30"/>
      <c r="C45" s="176"/>
      <c r="D45" s="177"/>
      <c r="E45" s="16"/>
      <c r="F45" s="176"/>
      <c r="G45" s="178"/>
      <c r="H45" s="35"/>
      <c r="I45" s="104"/>
      <c r="J45" s="10"/>
      <c r="K45" s="10"/>
      <c r="L45" s="10"/>
    </row>
    <row r="46" spans="1:12" ht="12.75">
      <c r="A46" s="130" t="s">
        <v>268</v>
      </c>
      <c r="B46" s="175"/>
      <c r="C46" s="145" t="s">
        <v>333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0" t="s">
        <v>270</v>
      </c>
      <c r="B48" s="175"/>
      <c r="C48" s="182" t="s">
        <v>334</v>
      </c>
      <c r="D48" s="183"/>
      <c r="E48" s="184"/>
      <c r="F48" s="16"/>
      <c r="G48" s="51" t="s">
        <v>271</v>
      </c>
      <c r="H48" s="182" t="s">
        <v>335</v>
      </c>
      <c r="I48" s="184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0" t="s">
        <v>257</v>
      </c>
      <c r="B50" s="175"/>
      <c r="C50" s="189" t="s">
        <v>336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1" t="s">
        <v>272</v>
      </c>
      <c r="B52" s="142"/>
      <c r="C52" s="190" t="s">
        <v>343</v>
      </c>
      <c r="D52" s="183"/>
      <c r="E52" s="183"/>
      <c r="F52" s="183"/>
      <c r="G52" s="183"/>
      <c r="H52" s="183"/>
      <c r="I52" s="147"/>
      <c r="J52" s="10"/>
      <c r="K52" s="10"/>
      <c r="L52" s="10"/>
    </row>
    <row r="53" spans="1:12" ht="12.75">
      <c r="A53" s="105"/>
      <c r="B53" s="20"/>
      <c r="C53" s="171" t="s">
        <v>273</v>
      </c>
      <c r="D53" s="171"/>
      <c r="E53" s="171"/>
      <c r="F53" s="171"/>
      <c r="G53" s="171"/>
      <c r="H53" s="17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1" t="s">
        <v>274</v>
      </c>
      <c r="C55" s="192"/>
      <c r="D55" s="192"/>
      <c r="E55" s="19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79" t="s">
        <v>306</v>
      </c>
      <c r="C56" s="180"/>
      <c r="D56" s="180"/>
      <c r="E56" s="180"/>
      <c r="F56" s="180"/>
      <c r="G56" s="180"/>
      <c r="H56" s="180"/>
      <c r="I56" s="181"/>
      <c r="J56" s="10"/>
      <c r="K56" s="10"/>
      <c r="L56" s="10"/>
    </row>
    <row r="57" spans="1:12" ht="12.75">
      <c r="A57" s="105"/>
      <c r="B57" s="179" t="s">
        <v>307</v>
      </c>
      <c r="C57" s="180"/>
      <c r="D57" s="180"/>
      <c r="E57" s="180"/>
      <c r="F57" s="180"/>
      <c r="G57" s="180"/>
      <c r="H57" s="180"/>
      <c r="I57" s="107"/>
      <c r="J57" s="10"/>
      <c r="K57" s="10"/>
      <c r="L57" s="10"/>
    </row>
    <row r="58" spans="1:12" ht="12.75">
      <c r="A58" s="105"/>
      <c r="B58" s="179" t="s">
        <v>308</v>
      </c>
      <c r="C58" s="180"/>
      <c r="D58" s="180"/>
      <c r="E58" s="180"/>
      <c r="F58" s="180"/>
      <c r="G58" s="180"/>
      <c r="H58" s="180"/>
      <c r="I58" s="181"/>
      <c r="J58" s="10"/>
      <c r="K58" s="10"/>
      <c r="L58" s="10"/>
    </row>
    <row r="59" spans="1:12" ht="12.75">
      <c r="A59" s="105"/>
      <c r="B59" s="179" t="s">
        <v>309</v>
      </c>
      <c r="C59" s="180"/>
      <c r="D59" s="180"/>
      <c r="E59" s="180"/>
      <c r="F59" s="180"/>
      <c r="G59" s="180"/>
      <c r="H59" s="180"/>
      <c r="I59" s="18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7"/>
      <c r="H63" s="188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D32" name="Range1"/>
  </protectedRanges>
  <mergeCells count="70">
    <mergeCell ref="B59:I59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30:D30"/>
    <mergeCell ref="E30:G30"/>
    <mergeCell ref="H30:I30"/>
    <mergeCell ref="D31:G31"/>
    <mergeCell ref="H40:I40"/>
    <mergeCell ref="A32:D32"/>
    <mergeCell ref="E32:G32"/>
    <mergeCell ref="H32:I32"/>
    <mergeCell ref="A36:D36"/>
    <mergeCell ref="E36:G36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8" width="9.140625" style="52" customWidth="1"/>
    <col min="9" max="9" width="7.421875" style="52" customWidth="1"/>
    <col min="10" max="10" width="11.0039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19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53">
        <f>J9+J16+J26+J35+J39</f>
        <v>39344086</v>
      </c>
      <c r="K8" s="53">
        <f>K9+K16+K26+K35+K39</f>
        <v>38452721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136145</v>
      </c>
      <c r="K9" s="53">
        <f>SUM(K10:K15)</f>
        <v>121454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53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135894</v>
      </c>
      <c r="K11" s="7">
        <v>121207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251</v>
      </c>
      <c r="K15" s="7">
        <v>247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37040231</v>
      </c>
      <c r="K16" s="53">
        <f>SUM(K17:K25)</f>
        <v>36163557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7126327</v>
      </c>
      <c r="K17" s="7">
        <v>7126327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23063947</v>
      </c>
      <c r="K18" s="7">
        <v>22206769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4835707</v>
      </c>
      <c r="K19" s="7">
        <v>4686470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173205</v>
      </c>
      <c r="K20" s="7">
        <v>286560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0</v>
      </c>
      <c r="K23" s="7">
        <v>16386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1841045</v>
      </c>
      <c r="K25" s="7">
        <v>1841045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190941</v>
      </c>
      <c r="K26" s="53">
        <f>SUM(K27:K34)</f>
        <v>190941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190941</v>
      </c>
      <c r="K27" s="7">
        <v>190941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124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4255</v>
      </c>
      <c r="K38" s="7">
        <v>4255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1972514</v>
      </c>
      <c r="K39" s="7">
        <v>1972514</v>
      </c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53">
        <f>J41+J49+J56+J64</f>
        <v>46056830</v>
      </c>
      <c r="K40" s="53">
        <f>K41+K49+K56+K64</f>
        <v>46815241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29624440</v>
      </c>
      <c r="K41" s="53">
        <f>SUM(K42:K48)</f>
        <v>33183193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7943078</v>
      </c>
      <c r="K42" s="7">
        <v>8581553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7455792</v>
      </c>
      <c r="K43" s="7">
        <v>9446513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13674630</v>
      </c>
      <c r="K44" s="7">
        <v>14526647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304532</v>
      </c>
      <c r="K45" s="7">
        <v>382072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246408</v>
      </c>
      <c r="K47" s="7">
        <v>246408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12473005</v>
      </c>
      <c r="K49" s="53">
        <f>SUM(K50:K55)</f>
        <v>11475519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948076</v>
      </c>
      <c r="K50" s="7">
        <v>948076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11443337</v>
      </c>
      <c r="K51" s="7">
        <v>9962595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37137</v>
      </c>
      <c r="K53" s="7">
        <v>38403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26866</v>
      </c>
      <c r="K54" s="7">
        <v>156974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17589</v>
      </c>
      <c r="K55" s="7">
        <v>369471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309000</v>
      </c>
      <c r="K56" s="53">
        <f>SUM(K57:K63)</f>
        <v>309000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309000</v>
      </c>
      <c r="K62" s="7">
        <v>309000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3650385</v>
      </c>
      <c r="K64" s="7">
        <v>1847529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570170</v>
      </c>
      <c r="K65" s="7">
        <v>565372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53">
        <f>J7+J8+J40+J65</f>
        <v>85971086</v>
      </c>
      <c r="K66" s="53">
        <f>K7+K8+K40+K65</f>
        <v>85833334</v>
      </c>
    </row>
    <row r="67" spans="1:11" ht="12.75">
      <c r="A67" s="199" t="s">
        <v>91</v>
      </c>
      <c r="B67" s="200"/>
      <c r="C67" s="200"/>
      <c r="D67" s="200"/>
      <c r="E67" s="200"/>
      <c r="F67" s="200"/>
      <c r="G67" s="200"/>
      <c r="H67" s="201"/>
      <c r="I67" s="4">
        <v>61</v>
      </c>
      <c r="J67" s="8">
        <v>87717</v>
      </c>
      <c r="K67" s="127">
        <v>86811</v>
      </c>
    </row>
    <row r="68" spans="1:11" ht="12.75">
      <c r="A68" s="196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19"/>
      <c r="I69" s="3">
        <v>62</v>
      </c>
      <c r="J69" s="54">
        <f>J70+J71+J72+J78+J79+J82+J85</f>
        <v>28299247</v>
      </c>
      <c r="K69" s="54">
        <f>K70+K71+K72+K78+K79+K82+K85</f>
        <v>27172045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42489900</v>
      </c>
      <c r="K70" s="7">
        <v>42489900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119512</v>
      </c>
      <c r="K71" s="7">
        <v>119512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883939</v>
      </c>
      <c r="K72" s="53">
        <f>K73+K74-K75+K76+K77</f>
        <v>883939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781715</v>
      </c>
      <c r="K73" s="7">
        <v>781715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102224</v>
      </c>
      <c r="K77" s="7">
        <v>102224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7579147</v>
      </c>
      <c r="K78" s="7">
        <v>7579147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-22818822</v>
      </c>
      <c r="K79" s="53">
        <f>K80-K81</f>
        <v>-22751465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513475</v>
      </c>
      <c r="K80" s="5">
        <v>630125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23332297</v>
      </c>
      <c r="K81" s="7">
        <v>23381590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45571</v>
      </c>
      <c r="K82" s="53">
        <f>K83-K84</f>
        <v>-1148988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45571</v>
      </c>
      <c r="K83" s="7">
        <v>0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1148988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53">
        <f>SUM(J87:J89)</f>
        <v>82438</v>
      </c>
      <c r="K86" s="53">
        <f>SUM(K87:K89)</f>
        <v>82438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82438</v>
      </c>
      <c r="K89" s="7">
        <v>82438</v>
      </c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53">
        <f>SUM(J91:J99)</f>
        <v>2486390</v>
      </c>
      <c r="K90" s="53">
        <f>SUM(K91:K99)</f>
        <v>2415789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1209704</v>
      </c>
      <c r="K92" s="7">
        <v>1209704</v>
      </c>
    </row>
    <row r="93" spans="1:11" ht="12.75" customHeight="1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 customHeight="1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 customHeight="1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 customHeight="1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 customHeight="1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 customHeight="1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1276686</v>
      </c>
      <c r="K98" s="7">
        <v>1206085</v>
      </c>
    </row>
    <row r="99" spans="1:11" ht="12.75" customHeight="1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 customHeight="1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3">
        <f>SUM(J101:J112)</f>
        <v>55103011</v>
      </c>
      <c r="K100" s="53">
        <f>SUM(K101:K112)</f>
        <v>56163062</v>
      </c>
    </row>
    <row r="101" spans="1:11" ht="12.75" customHeight="1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 customHeight="1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9804801</v>
      </c>
      <c r="K102" s="7">
        <v>8451264</v>
      </c>
    </row>
    <row r="103" spans="1:11" ht="12.75" customHeight="1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11370696</v>
      </c>
      <c r="K103" s="7">
        <v>11141406</v>
      </c>
    </row>
    <row r="104" spans="1:11" ht="12.75" customHeight="1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0</v>
      </c>
      <c r="K104" s="7"/>
    </row>
    <row r="105" spans="1:11" ht="12.75" customHeight="1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20325311</v>
      </c>
      <c r="K105" s="7">
        <v>23532635</v>
      </c>
    </row>
    <row r="106" spans="1:11" ht="12.75" customHeight="1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 customHeight="1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 customHeight="1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501237</v>
      </c>
      <c r="K108" s="7">
        <v>615582</v>
      </c>
    </row>
    <row r="109" spans="1:11" ht="12.75" customHeight="1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12896070</v>
      </c>
      <c r="K109" s="7">
        <v>11856482</v>
      </c>
    </row>
    <row r="110" spans="1:11" ht="12.75" customHeight="1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 customHeight="1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 customHeight="1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204896</v>
      </c>
      <c r="K112" s="7">
        <v>565693</v>
      </c>
    </row>
    <row r="113" spans="1:11" ht="12.75" customHeight="1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0</v>
      </c>
      <c r="K113" s="7"/>
    </row>
    <row r="114" spans="1:11" ht="12.75" customHeight="1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3">
        <f>+J69+J86+J90+J100+J113</f>
        <v>85971086</v>
      </c>
      <c r="K114" s="53">
        <f>+K69+K86+K90+K100+K113</f>
        <v>85833334</v>
      </c>
    </row>
    <row r="115" spans="1:11" ht="12.75" customHeight="1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87717</v>
      </c>
      <c r="K115" s="127">
        <v>86811</v>
      </c>
    </row>
    <row r="116" spans="1:11" ht="12.75" customHeight="1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8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f>+J69</f>
        <v>28299247</v>
      </c>
      <c r="K118" s="7">
        <f>+K69</f>
        <v>27172045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>
        <f>+K114-K66</f>
        <v>0</v>
      </c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  <row r="124" ht="12.75">
      <c r="J124" s="12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4:H114"/>
    <mergeCell ref="A113:H113"/>
    <mergeCell ref="A116:K116"/>
    <mergeCell ref="A115:H115"/>
    <mergeCell ref="A121:K121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102:J113 J86:K101 J114:K115 J64:J67 J70:K70 J7:J62 K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">
      <selection activeCell="L20" sqref="L20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3.5" customHeight="1">
      <c r="A2" s="234" t="s">
        <v>347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" customHeight="1">
      <c r="A3" s="248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19"/>
      <c r="I7" s="3">
        <v>111</v>
      </c>
      <c r="J7" s="54">
        <f>SUM(J8:J9)</f>
        <v>19687094</v>
      </c>
      <c r="K7" s="54">
        <f>SUM(K8:K9)</f>
        <v>10542883</v>
      </c>
      <c r="L7" s="54">
        <f>SUM(L8:L9)</f>
        <v>17876779</v>
      </c>
      <c r="M7" s="54">
        <f>SUM(M8:M9)</f>
        <v>9937141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18814397</v>
      </c>
      <c r="K8" s="7">
        <v>10247509</v>
      </c>
      <c r="L8" s="7">
        <v>17415395</v>
      </c>
      <c r="M8" s="7">
        <v>9635176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872697</v>
      </c>
      <c r="K9" s="7">
        <v>295374</v>
      </c>
      <c r="L9" s="7">
        <v>461384</v>
      </c>
      <c r="M9" s="7">
        <v>301965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3">
        <f>J11+J12+J16+J20+J21+J22+J25+J26</f>
        <v>19529139</v>
      </c>
      <c r="K10" s="53">
        <f>K11+K12+K16+K20+K21+K22+K25+K26</f>
        <v>10026860</v>
      </c>
      <c r="L10" s="53">
        <f>L11+L12+L16+L20+L21+L22+L25+L26</f>
        <v>18844887</v>
      </c>
      <c r="M10" s="53">
        <f>M11+M12+M16+M20+M21+M22+M25+M26</f>
        <v>10601910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104146</v>
      </c>
      <c r="K11" s="291">
        <v>1198486</v>
      </c>
      <c r="L11" s="7">
        <v>-2845077</v>
      </c>
      <c r="M11" s="7">
        <v>486381</v>
      </c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3">
        <f>SUM(J13:J15)</f>
        <v>11519495</v>
      </c>
      <c r="K12" s="53">
        <f>SUM(K13:K15)</f>
        <v>4707206</v>
      </c>
      <c r="L12" s="53">
        <f>SUM(L13:L15)</f>
        <v>13883568</v>
      </c>
      <c r="M12" s="53">
        <f>SUM(M13:M15)</f>
        <v>6138526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9066598</v>
      </c>
      <c r="K13" s="291">
        <v>3567892</v>
      </c>
      <c r="L13" s="7">
        <v>11255882</v>
      </c>
      <c r="M13" s="7">
        <v>4633087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354866</v>
      </c>
      <c r="K14" s="291">
        <v>123826</v>
      </c>
      <c r="L14" s="7">
        <v>42442</v>
      </c>
      <c r="M14" s="7">
        <v>15937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2098031</v>
      </c>
      <c r="K15" s="291">
        <v>1015488</v>
      </c>
      <c r="L15" s="7">
        <v>2585244</v>
      </c>
      <c r="M15" s="7">
        <v>1489502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3">
        <f>SUM(J17:J19)</f>
        <v>5412536</v>
      </c>
      <c r="K16" s="53">
        <f>SUM(K17:K19)</f>
        <v>2692646</v>
      </c>
      <c r="L16" s="53">
        <f>SUM(L17:L19)</f>
        <v>5176870</v>
      </c>
      <c r="M16" s="53">
        <f>SUM(M17:M19)</f>
        <v>2632355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3538452</v>
      </c>
      <c r="K17" s="291">
        <v>1750763</v>
      </c>
      <c r="L17" s="7">
        <v>3425545</v>
      </c>
      <c r="M17" s="7">
        <v>1743305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1096950</v>
      </c>
      <c r="K18" s="291">
        <v>554065</v>
      </c>
      <c r="L18" s="7">
        <v>1053070</v>
      </c>
      <c r="M18" s="7">
        <v>537025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777134</v>
      </c>
      <c r="K19" s="291">
        <v>387818</v>
      </c>
      <c r="L19" s="7">
        <v>698255</v>
      </c>
      <c r="M19" s="7">
        <v>352025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1154122</v>
      </c>
      <c r="K20" s="291">
        <v>728402</v>
      </c>
      <c r="L20" s="7">
        <v>1196106</v>
      </c>
      <c r="M20" s="7">
        <v>679559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1131425</v>
      </c>
      <c r="K21" s="291">
        <v>616133</v>
      </c>
      <c r="L21" s="7">
        <v>1259425</v>
      </c>
      <c r="M21" s="7">
        <v>648534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207415</v>
      </c>
      <c r="K26" s="291">
        <v>83987</v>
      </c>
      <c r="L26" s="7">
        <v>173995</v>
      </c>
      <c r="M26" s="7">
        <v>16555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3">
        <f>SUM(J28:J32)</f>
        <v>25114</v>
      </c>
      <c r="K27" s="53">
        <f>SUM(K28:K32)</f>
        <v>2337</v>
      </c>
      <c r="L27" s="53">
        <f>SUM(L28:L32)</f>
        <v>4993</v>
      </c>
      <c r="M27" s="53">
        <f>SUM(M28:M32)</f>
        <v>4236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25114</v>
      </c>
      <c r="K29" s="291">
        <v>2337</v>
      </c>
      <c r="L29" s="7">
        <v>4993</v>
      </c>
      <c r="M29" s="7">
        <v>4236</v>
      </c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3">
        <f>SUM(J34:J37)</f>
        <v>201261</v>
      </c>
      <c r="K33" s="53">
        <f>SUM(K34:K37)</f>
        <v>91697</v>
      </c>
      <c r="L33" s="53">
        <f>SUM(L34:L37)</f>
        <v>185873</v>
      </c>
      <c r="M33" s="53">
        <f>SUM(M34:M37)</f>
        <v>159174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201261</v>
      </c>
      <c r="K35" s="291">
        <v>91697</v>
      </c>
      <c r="L35" s="7">
        <v>185872</v>
      </c>
      <c r="M35" s="7">
        <v>159173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>
        <v>1</v>
      </c>
      <c r="M37" s="7">
        <v>1</v>
      </c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3">
        <f>J7+J27+J38+J40</f>
        <v>19712208</v>
      </c>
      <c r="K42" s="53">
        <f>K7+K27+K38+K40</f>
        <v>10545220</v>
      </c>
      <c r="L42" s="53">
        <f>L7+L27+L38+L40</f>
        <v>17881772</v>
      </c>
      <c r="M42" s="53">
        <f>M7+M27+M38+M40</f>
        <v>9941377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3">
        <f>J10+J33+J39+J41</f>
        <v>19730400</v>
      </c>
      <c r="K43" s="53">
        <f>K10+K33+K39+K41</f>
        <v>10118557</v>
      </c>
      <c r="L43" s="53">
        <f>L10+L33+L39+L41</f>
        <v>19030760</v>
      </c>
      <c r="M43" s="53">
        <f>M10+M33+M39+M41</f>
        <v>10761084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3">
        <f>J42-J43</f>
        <v>-18192</v>
      </c>
      <c r="K44" s="53">
        <f>K42-K43</f>
        <v>426663</v>
      </c>
      <c r="L44" s="53">
        <f>L42-L43</f>
        <v>-1148988</v>
      </c>
      <c r="M44" s="53">
        <f>M42-M43</f>
        <v>-819707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426663</v>
      </c>
      <c r="L45" s="53">
        <f>IF(L42&gt;L43,L42-L43,0)</f>
        <v>0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18192</v>
      </c>
      <c r="K46" s="53">
        <f>IF(K43&gt;K42,K43-K42,0)</f>
        <v>0</v>
      </c>
      <c r="L46" s="53">
        <f>IF(L43&gt;L42,L43-L42,0)</f>
        <v>1148988</v>
      </c>
      <c r="M46" s="53">
        <f>IF(M43&gt;M42,M43-M42,0)</f>
        <v>819707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3">
        <f>J44-J47</f>
        <v>-18192</v>
      </c>
      <c r="K48" s="53">
        <f>K44-K47</f>
        <v>426663</v>
      </c>
      <c r="L48" s="53">
        <f>L44-L47</f>
        <v>-1148988</v>
      </c>
      <c r="M48" s="53">
        <f>M44-M47</f>
        <v>-819707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426663</v>
      </c>
      <c r="L49" s="53">
        <f>IF(L48&gt;0,L48,0)</f>
        <v>0</v>
      </c>
      <c r="M49" s="53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18192</v>
      </c>
      <c r="K50" s="61">
        <f>IF(K48&lt;0,-K48,0)</f>
        <v>0</v>
      </c>
      <c r="L50" s="61">
        <f>IF(L48&lt;0,-L48,0)</f>
        <v>1148988</v>
      </c>
      <c r="M50" s="61">
        <f>IF(M48&lt;0,-M48,0)</f>
        <v>819707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19"/>
      <c r="I56" s="9">
        <v>157</v>
      </c>
      <c r="J56" s="6">
        <f>+J48</f>
        <v>-18192</v>
      </c>
      <c r="K56" s="6">
        <f>+K48</f>
        <v>426663</v>
      </c>
      <c r="L56" s="6">
        <f>+L48</f>
        <v>-1148988</v>
      </c>
      <c r="M56" s="6">
        <f>+M48</f>
        <v>-819707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3">
        <f>SUM(J58:J64)</f>
        <v>0</v>
      </c>
      <c r="K57" s="53">
        <f>SUM(K58:K64)</f>
        <v>0</v>
      </c>
      <c r="L57" s="53"/>
      <c r="M57" s="53"/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1">
        <f>J56+J66</f>
        <v>-18192</v>
      </c>
      <c r="K67" s="61">
        <f>K56+K66</f>
        <v>426663</v>
      </c>
      <c r="L67" s="61">
        <f>L56+L66</f>
        <v>-1148988</v>
      </c>
      <c r="M67" s="61">
        <f>M56+M66</f>
        <v>-819707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f>+J67</f>
        <v>-18192</v>
      </c>
      <c r="K70" s="7">
        <f>+K67</f>
        <v>426663</v>
      </c>
      <c r="L70" s="7">
        <f>+L67</f>
        <v>-1148988</v>
      </c>
      <c r="M70" s="7">
        <f>+M67</f>
        <v>-819707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7:M57 K59:K65 L58:L65 J56:L56 M70 K66:M67 J58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1 J48:M50 M10 K34:L41 J34:J46 J7:L10 M7 J12:L33 M12 M16 M22:M25 M27:M28 M30:M3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J52" sqref="J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1"/>
      <c r="J6" s="251"/>
      <c r="K6" s="252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-18192</v>
      </c>
      <c r="K7" s="7">
        <v>-1148988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1154122</v>
      </c>
      <c r="K8" s="7">
        <v>1196106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>
        <v>2572277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>
        <f>997486+21786</f>
        <v>1019272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1670801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0</v>
      </c>
      <c r="K12" s="7">
        <v>4798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64">
        <f>SUM(J7:J12)</f>
        <v>2806731</v>
      </c>
      <c r="K13" s="53">
        <f>SUM(K7:K12)</f>
        <v>3643465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4854687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876494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0</v>
      </c>
      <c r="K16" s="7">
        <v>3558753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526068</v>
      </c>
      <c r="K17" s="7"/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64">
        <f>SUM(J14:J17)</f>
        <v>6257249</v>
      </c>
      <c r="K18" s="53">
        <f>SUM(K14:K17)</f>
        <v>3558753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IF(J13&gt;J18,J13-J18,0)</f>
        <v>0</v>
      </c>
      <c r="K19" s="53">
        <f>IF(K13&gt;K18,K13-K18,0)</f>
        <v>84712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64">
        <f>IF(J18&gt;J13,J18-J13,0)</f>
        <v>3450518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1"/>
      <c r="J21" s="251"/>
      <c r="K21" s="252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230784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64">
        <f>SUM(J22:J26)</f>
        <v>230784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125"/>
      <c r="K28" s="125">
        <v>304741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64">
        <f>SUM(J28:J30)</f>
        <v>0</v>
      </c>
      <c r="K31" s="53">
        <f>SUM(K28:K30)</f>
        <v>304741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IF(J27&gt;J31,J27-J31,0)</f>
        <v>230784</v>
      </c>
      <c r="K32" s="53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IF(J31&gt;J27,J31-J27,0)</f>
        <v>0</v>
      </c>
      <c r="K33" s="53">
        <f>IF(K31&gt;K27,K31-K27,0)</f>
        <v>304741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1"/>
      <c r="J34" s="251"/>
      <c r="K34" s="252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125">
        <f>5033761-2590788</f>
        <v>2442973</v>
      </c>
      <c r="K36" s="125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64">
        <f>SUM(J35:J37)</f>
        <v>2442973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/>
      <c r="K39" s="7">
        <v>1582827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64">
        <f>SUM(J39:J43)</f>
        <v>0</v>
      </c>
      <c r="K44" s="53">
        <f>SUM(K39:K43)</f>
        <v>1582827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IF(J38&gt;J44,J38-J44,0)</f>
        <v>2442973</v>
      </c>
      <c r="K45" s="53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IF(J44&gt;J38,J44-J38,0)</f>
        <v>0</v>
      </c>
      <c r="K46" s="53">
        <f>IF(K44&gt;K38,K44-K38,0)</f>
        <v>1582827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776761</v>
      </c>
      <c r="K48" s="53">
        <f>IF(K20-K19+K33-K32+K46-K45&gt;0,K20-K19+K33-K32+K46-K45,0)</f>
        <v>1802856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2755900</v>
      </c>
      <c r="K49" s="7">
        <v>3650385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f>+J47</f>
        <v>0</v>
      </c>
      <c r="K50" s="7">
        <f>+K47</f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f>+J48</f>
        <v>776761</v>
      </c>
      <c r="K51" s="7">
        <f>+K48</f>
        <v>1802856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1979139</v>
      </c>
      <c r="K52" s="65">
        <f>K49+K50-K51</f>
        <v>1847529</v>
      </c>
    </row>
    <row r="54" ht="12.75">
      <c r="K54" s="128"/>
    </row>
    <row r="55" ht="12.75">
      <c r="K55" s="12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7:K37 J22:K26 J7:K12 J14:K17 J29:K30 J35:K35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28:K28 J36:K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1"/>
      <c r="J6" s="251"/>
      <c r="K6" s="252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3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199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1"/>
      <c r="J22" s="251"/>
      <c r="K22" s="252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1">
        <v>0</v>
      </c>
      <c r="J35" s="251"/>
      <c r="K35" s="252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199" t="s">
        <v>177</v>
      </c>
      <c r="B53" s="200"/>
      <c r="C53" s="200"/>
      <c r="D53" s="200"/>
      <c r="E53" s="200"/>
      <c r="F53" s="200"/>
      <c r="G53" s="200"/>
      <c r="H53" s="20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93" zoomScaleSheetLayoutView="93" zoomScalePageLayoutView="0" workbookViewId="0" topLeftCell="A1">
      <selection activeCell="K9" sqref="K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2.28125" style="75" customWidth="1"/>
    <col min="12" max="16384" width="9.140625" style="75" customWidth="1"/>
  </cols>
  <sheetData>
    <row r="1" spans="1:11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.75">
      <c r="A2" s="42"/>
      <c r="B2" s="74"/>
      <c r="C2" s="269" t="s">
        <v>282</v>
      </c>
      <c r="D2" s="269"/>
      <c r="E2" s="76">
        <v>43101</v>
      </c>
      <c r="F2" s="43" t="s">
        <v>250</v>
      </c>
      <c r="G2" s="270">
        <v>43281</v>
      </c>
      <c r="H2" s="271"/>
      <c r="I2" s="74"/>
      <c r="J2" s="74"/>
      <c r="K2" s="74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78" t="s">
        <v>305</v>
      </c>
      <c r="J3" s="79" t="s">
        <v>150</v>
      </c>
      <c r="K3" s="79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1">
        <v>2</v>
      </c>
      <c r="J4" s="80" t="s">
        <v>283</v>
      </c>
      <c r="K4" s="80" t="s">
        <v>284</v>
      </c>
    </row>
    <row r="5" spans="1:11" ht="12.75">
      <c r="A5" s="267" t="s">
        <v>285</v>
      </c>
      <c r="B5" s="268"/>
      <c r="C5" s="268"/>
      <c r="D5" s="268"/>
      <c r="E5" s="268"/>
      <c r="F5" s="268"/>
      <c r="G5" s="268"/>
      <c r="H5" s="268"/>
      <c r="I5" s="44">
        <v>1</v>
      </c>
      <c r="J5" s="45">
        <v>42489900</v>
      </c>
      <c r="K5" s="45">
        <v>42489900</v>
      </c>
    </row>
    <row r="6" spans="1:11" ht="12.75">
      <c r="A6" s="267" t="s">
        <v>286</v>
      </c>
      <c r="B6" s="268"/>
      <c r="C6" s="268"/>
      <c r="D6" s="268"/>
      <c r="E6" s="268"/>
      <c r="F6" s="268"/>
      <c r="G6" s="268"/>
      <c r="H6" s="268"/>
      <c r="I6" s="44">
        <v>2</v>
      </c>
      <c r="J6" s="46">
        <v>119512</v>
      </c>
      <c r="K6" s="46">
        <v>119512</v>
      </c>
    </row>
    <row r="7" spans="1:11" ht="12.75">
      <c r="A7" s="267" t="s">
        <v>287</v>
      </c>
      <c r="B7" s="268"/>
      <c r="C7" s="268"/>
      <c r="D7" s="268"/>
      <c r="E7" s="268"/>
      <c r="F7" s="268"/>
      <c r="G7" s="268"/>
      <c r="H7" s="268"/>
      <c r="I7" s="44">
        <v>3</v>
      </c>
      <c r="J7" s="46">
        <v>883939</v>
      </c>
      <c r="K7" s="46">
        <v>883939</v>
      </c>
    </row>
    <row r="8" spans="1:11" ht="12.75">
      <c r="A8" s="267" t="s">
        <v>288</v>
      </c>
      <c r="B8" s="268"/>
      <c r="C8" s="268"/>
      <c r="D8" s="268"/>
      <c r="E8" s="268"/>
      <c r="F8" s="268"/>
      <c r="G8" s="268"/>
      <c r="H8" s="268"/>
      <c r="I8" s="44">
        <v>4</v>
      </c>
      <c r="J8" s="46">
        <v>-22818822</v>
      </c>
      <c r="K8" s="46">
        <v>-22751465</v>
      </c>
    </row>
    <row r="9" spans="1:11" ht="12.75">
      <c r="A9" s="267" t="s">
        <v>289</v>
      </c>
      <c r="B9" s="268"/>
      <c r="C9" s="268"/>
      <c r="D9" s="268"/>
      <c r="E9" s="268"/>
      <c r="F9" s="268"/>
      <c r="G9" s="268"/>
      <c r="H9" s="268"/>
      <c r="I9" s="44">
        <v>5</v>
      </c>
      <c r="J9" s="46">
        <v>45571</v>
      </c>
      <c r="K9" s="46">
        <v>-1148988</v>
      </c>
    </row>
    <row r="10" spans="1:11" ht="12.75">
      <c r="A10" s="267" t="s">
        <v>290</v>
      </c>
      <c r="B10" s="268"/>
      <c r="C10" s="268"/>
      <c r="D10" s="268"/>
      <c r="E10" s="268"/>
      <c r="F10" s="268"/>
      <c r="G10" s="268"/>
      <c r="H10" s="268"/>
      <c r="I10" s="44">
        <v>6</v>
      </c>
      <c r="J10" s="46">
        <v>7579147</v>
      </c>
      <c r="K10" s="46">
        <v>7579147</v>
      </c>
    </row>
    <row r="11" spans="1:11" ht="12.75">
      <c r="A11" s="267" t="s">
        <v>291</v>
      </c>
      <c r="B11" s="268"/>
      <c r="C11" s="268"/>
      <c r="D11" s="268"/>
      <c r="E11" s="268"/>
      <c r="F11" s="268"/>
      <c r="G11" s="268"/>
      <c r="H11" s="268"/>
      <c r="I11" s="44">
        <v>7</v>
      </c>
      <c r="J11" s="46"/>
      <c r="K11" s="46"/>
    </row>
    <row r="12" spans="1:11" ht="12.75">
      <c r="A12" s="267" t="s">
        <v>292</v>
      </c>
      <c r="B12" s="268"/>
      <c r="C12" s="268"/>
      <c r="D12" s="268"/>
      <c r="E12" s="268"/>
      <c r="F12" s="268"/>
      <c r="G12" s="268"/>
      <c r="H12" s="268"/>
      <c r="I12" s="44">
        <v>8</v>
      </c>
      <c r="J12" s="46"/>
      <c r="K12" s="46"/>
    </row>
    <row r="13" spans="1:11" ht="12.75">
      <c r="A13" s="267" t="s">
        <v>293</v>
      </c>
      <c r="B13" s="268"/>
      <c r="C13" s="268"/>
      <c r="D13" s="268"/>
      <c r="E13" s="268"/>
      <c r="F13" s="268"/>
      <c r="G13" s="268"/>
      <c r="H13" s="268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129">
        <f>SUM(J5:J13)</f>
        <v>28299247</v>
      </c>
      <c r="K14" s="129">
        <f>SUM(K5:K13)</f>
        <v>27172045</v>
      </c>
    </row>
    <row r="15" spans="1:11" ht="12.75">
      <c r="A15" s="267" t="s">
        <v>295</v>
      </c>
      <c r="B15" s="268"/>
      <c r="C15" s="268"/>
      <c r="D15" s="268"/>
      <c r="E15" s="268"/>
      <c r="F15" s="268"/>
      <c r="G15" s="268"/>
      <c r="H15" s="268"/>
      <c r="I15" s="44">
        <v>11</v>
      </c>
      <c r="J15" s="46"/>
      <c r="K15" s="46"/>
    </row>
    <row r="16" spans="1:11" ht="12.75">
      <c r="A16" s="267" t="s">
        <v>296</v>
      </c>
      <c r="B16" s="268"/>
      <c r="C16" s="268"/>
      <c r="D16" s="268"/>
      <c r="E16" s="268"/>
      <c r="F16" s="268"/>
      <c r="G16" s="268"/>
      <c r="H16" s="268"/>
      <c r="I16" s="44">
        <v>12</v>
      </c>
      <c r="J16" s="46"/>
      <c r="K16" s="46"/>
    </row>
    <row r="17" spans="1:11" ht="12.75">
      <c r="A17" s="267" t="s">
        <v>297</v>
      </c>
      <c r="B17" s="268"/>
      <c r="C17" s="268"/>
      <c r="D17" s="268"/>
      <c r="E17" s="268"/>
      <c r="F17" s="268"/>
      <c r="G17" s="268"/>
      <c r="H17" s="268"/>
      <c r="I17" s="44">
        <v>13</v>
      </c>
      <c r="J17" s="46"/>
      <c r="K17" s="46"/>
    </row>
    <row r="18" spans="1:11" ht="12.75">
      <c r="A18" s="267" t="s">
        <v>298</v>
      </c>
      <c r="B18" s="268"/>
      <c r="C18" s="268"/>
      <c r="D18" s="268"/>
      <c r="E18" s="268"/>
      <c r="F18" s="268"/>
      <c r="G18" s="268"/>
      <c r="H18" s="268"/>
      <c r="I18" s="44">
        <v>14</v>
      </c>
      <c r="J18" s="46"/>
      <c r="K18" s="46"/>
    </row>
    <row r="19" spans="1:11" ht="12.75">
      <c r="A19" s="267" t="s">
        <v>299</v>
      </c>
      <c r="B19" s="268"/>
      <c r="C19" s="268"/>
      <c r="D19" s="268"/>
      <c r="E19" s="268"/>
      <c r="F19" s="268"/>
      <c r="G19" s="268"/>
      <c r="H19" s="268"/>
      <c r="I19" s="44">
        <v>15</v>
      </c>
      <c r="J19" s="46"/>
      <c r="K19" s="46"/>
    </row>
    <row r="20" spans="1:11" ht="12.75">
      <c r="A20" s="267" t="s">
        <v>300</v>
      </c>
      <c r="B20" s="268"/>
      <c r="C20" s="268"/>
      <c r="D20" s="268"/>
      <c r="E20" s="268"/>
      <c r="F20" s="268"/>
      <c r="G20" s="268"/>
      <c r="H20" s="268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7"/>
      <c r="K24" s="77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Sočo</cp:lastModifiedBy>
  <cp:lastPrinted>2018-07-30T10:07:04Z</cp:lastPrinted>
  <dcterms:created xsi:type="dcterms:W3CDTF">2008-10-17T11:51:54Z</dcterms:created>
  <dcterms:modified xsi:type="dcterms:W3CDTF">2018-07-30T10:11:09Z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