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651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<sst xmlns="http://schemas.openxmlformats.org/spreadsheetml/2006/main" count="403" uniqueCount="351">
  <si>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</si>
  <si>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</si>
  <si>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</si>
  <si>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</si>
  <si>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</si>
  <si>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</si>
  <si>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</si>
  <si>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</si>
  <si>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</si>
  <si>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</si>
  <si>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</si>
  <si>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</si>
  <si>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</si>
  <si>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</si>
  <si>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</si>
  <si>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</si>
  <si>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</si>
  <si>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</si>
  <si>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</si>
  <si>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</si>
  <si>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</si>
  <si>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</si>
  <si>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</si>
  <si>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</si>
  <si>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</si>
  <si>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</si>
  <si>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</si>
  <si>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</si>
  <si>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</si>
  <si>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</si>
  <si>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</si>
  <si>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</si>
  <si>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</si>
  <si>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</si>
  <si>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</si>
  <si>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</si>
  <si>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</si>
  <si>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</si>
  <si>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</si>
  <si>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</si>
  <si>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</si>
  <si>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</si>
  <si>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</si>
  <si>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</si>
  <si>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</si>
  <si>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</si>
  <si>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</si>
  <si>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</si>
  <si>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</si>
  <si>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</si>
  <si>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</si>
  <si>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</si>
  <si>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</si>
  <si>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</si>
  <si>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</si>
  <si>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</si>
  <si>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</si>
  <si>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</si>
  <si>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</si>
  <si>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</si>
  <si>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</si>
  <si>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</si>
  <si>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</si>
  <si>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</si>
  <si>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</si>
  <si>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</si>
  <si>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</si>
  <si>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</si>
  <si>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</si>
  <si>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</si>
  <si>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</si>
  <si>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</si>
  <si>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</si>
  <si>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</si>
  <si>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</si>
  <si>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</si>
  <si>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</si>
  <si>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</si>
  <si>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</si>
  <si>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</si>
  <si>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</si>
  <si>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</si>
  <si>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</si>
  <si>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</si>
  <si>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</si>
  <si>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</si>
  <si>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</si>
  <si>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</si>
  <si>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</si>
  <si>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</si>
  <si>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</si>
  <si>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</si>
  <si>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</si>
  <si>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</si>
  <si>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</si>
  <si>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</si>
  <si>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</si>
  <si>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</si>
  <si>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</si>
  <si>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</si>
  <si>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</si>
  <si>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</si>
  <si>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</si>
  <si>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</si>
  <si>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</si>
  <si>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</si>
  <si>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</si>
  <si>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</si>
  <si>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</si>
  <si>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</si>
  <si>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</si>
  <si>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</si>
  <si>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</si>
  <si>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</si>
  <si>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</si>
  <si>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</si>
  <si>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</si>
  <si>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</si>
  <si>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</si>
  <si>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</si>
  <si>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</si>
  <si>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</si>
  <si>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</si>
  <si>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</si>
  <si>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</si>
  <si>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</si>
  <si>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</si>
  <si>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</si>
  <si>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</si>
  <si>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</si>
  <si>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</si>
  <si>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</si>
  <si>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</si>
  <si>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</si>
  <si>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</si>
  <si>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</si>
  <si>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</si>
  <si>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</si>
  <si>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</si>
  <si>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</si>
  <si>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</si>
  <si>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</si>
  <si>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</si>
  <si>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</si>
  <si>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</si>
  <si>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</si>
  <si>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</si>
  <si>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</si>
  <si>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</si>
  <si>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</si>
  <si>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</si>
  <si>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</si>
  <si>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</si>
  <si>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</si>
  <si>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</si>
  <si>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</si>
  <si>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</si>
  <si>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</si>
  <si>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</si>
  <si>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</si>
  <si>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</si>
  <si>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</si>
  <si>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</si>
  <si>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</si>
  <si>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</si>
  <si>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</si>
  <si>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</si>
  <si>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</si>
  <si>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</si>
  <si>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</si>
  <si>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</si>
  <si>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</si>
  <si>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</si>
  <si>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</si>
  <si>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</si>
  <si>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</si>
  <si>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</si>
  <si>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</si>
  <si>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</si>
  <si>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</si>
  <si>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</si>
  <si>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</si>
  <si>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</si>
  <si>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</si>
  <si>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</si>
  <si>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</si>
  <si>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</si>
  <si>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</si>
  <si>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</si>
  <si>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</si>
  <si>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</si>
  <si>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</si>
  <si>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</si>
  <si>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</si>
  <si>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</si>
  <si>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</si>
  <si>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</si>
  <si>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</si>
  <si>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</si>
  <si>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</si>
  <si>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</si>
  <si>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</si>
  <si>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</si>
  <si>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</si>
  <si>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</si>
  <si>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</si>
  <si>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</si>
  <si>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</si>
  <si>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</si>
  <si>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</si>
  <si>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</si>
  <si>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</si>
  <si>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</si>
  <si>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</si>
  <si>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</si>
  <si>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</si>
  <si>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</si>
  <si>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</si>
  <si>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</si>
  <si>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</si>
  <si>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</si>
  <si>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</si>
  <si>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</si>
  <si>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</si>
  <si>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</si>
  <si>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</si>
  <si>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</si>
  <si>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</si>
  <si>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</si>
  <si>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</si>
  <si>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</si>
  <si>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</si>
  <si>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</si>
  <si>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</si>
  <si>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</si>
  <si>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</si>
  <si>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</si>
  <si>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</si>
  <si>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</si>
  <si>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</si>
  <si>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</si>
  <si>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</si>
  <si>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</si>
  <si>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</si>
  <si>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</si>
  <si>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</si>
  <si>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</si>
  <si>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</si>
  <si>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</si>
  <si>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</si>
  <si>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</si>
  <si>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</si>
  <si>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</si>
  <si>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</si>
  <si>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</si>
  <si>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</si>
  <si>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</si>
  <si>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</si>
  <si>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</si>
  <si>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</si>
  <si>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</si>
  <si>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</si>
  <si>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</si>
  <si>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</si>
  <si>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</si>
  <si>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</si>
  <si>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</si>
  <si>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</si>
  <si>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</si>
  <si>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</si>
  <si>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</si>
  <si>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</si>
  <si>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</si>
  <si>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</si>
  <si>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</si>
  <si>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</si>
  <si>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</si>
  <si>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</si>
  <si>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</si>
  <si>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</si>
  <si>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</si>
  <si>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</si>
  <si>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</si>
  <si>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</si>
  <si>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</si>
  <si>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</si>
  <si>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</si>
  <si>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</si>
  <si>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</si>
  <si>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</si>
  <si>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</si>
  <si>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</si>
  <si>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</si>
  <si>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</si>
  <si>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</si>
  <si>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</si>
  <si>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</si>
  <si>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</si>
  <si>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</si>
  <si>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</si>
  <si>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</si>
  <si>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</si>
  <si>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</si>
  <si>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</si>
  <si>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</si>
  <si>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</si>
  <si>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</si>
  <si>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</si>
  <si>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</si>
  <si>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</si>
  <si>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</si>
  <si>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</si>
  <si>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</si>
  <si>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</si>
  <si>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</si>
  <si>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</si>
  <si>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</si>
  <si>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</si>
  <si>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</si>
  <si>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</si>
  <si>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</si>
  <si>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</si>
  <si>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</si>
  <si>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</si>
  <si>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</si>
  <si>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</si>
  <si>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</si>
  <si>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</si>
  <si>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</si>
  <si>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</si>
  <si>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</si>
  <si>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</si>
  <si>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</si>
  <si>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</si>
  <si>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</si>
  <si>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</si>
  <si>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</si>
  <si>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</si>
  <si>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JADRAN ČARAPE DOO</t>
  </si>
  <si>
    <t>NOVI SAD, SRBIJA</t>
  </si>
  <si>
    <t>TVORNICA ČARAPA JADRAN DOO</t>
  </si>
  <si>
    <t>SARAJEVO, BOSNA I HERCEGOVINA</t>
  </si>
  <si>
    <t>DA</t>
  </si>
  <si>
    <t>Dubrava / Zagreb</t>
  </si>
  <si>
    <t>Grad Zagreb</t>
  </si>
  <si>
    <t>BARIŠIĆ VINKO,dipl. ing</t>
  </si>
  <si>
    <t>420092629</t>
  </si>
  <si>
    <t>20175362</t>
  </si>
  <si>
    <t>30.06.2014.</t>
  </si>
  <si>
    <t>stanje na dan 30.06.2014.</t>
  </si>
  <si>
    <t>u razdoblju 01.01. do 30.06.2014.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</si>
</sst>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3" xfId="57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 quotePrefix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9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6" sqref="H36:I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248</v>
      </c>
      <c r="B1" s="186"/>
      <c r="C1" s="18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9" t="s">
        <v>323</v>
      </c>
      <c r="F2" s="12"/>
      <c r="G2" s="13" t="s">
        <v>250</v>
      </c>
      <c r="H2" s="119" t="s">
        <v>348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4" t="s">
        <v>251</v>
      </c>
      <c r="B6" s="145"/>
      <c r="C6" s="136" t="s">
        <v>324</v>
      </c>
      <c r="D6" s="137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6" t="s">
        <v>252</v>
      </c>
      <c r="B8" s="147"/>
      <c r="C8" s="136" t="s">
        <v>325</v>
      </c>
      <c r="D8" s="137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3" t="s">
        <v>253</v>
      </c>
      <c r="B10" s="134"/>
      <c r="C10" s="136" t="s">
        <v>326</v>
      </c>
      <c r="D10" s="13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4" t="s">
        <v>254</v>
      </c>
      <c r="B12" s="145"/>
      <c r="C12" s="148" t="s">
        <v>327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4" t="s">
        <v>255</v>
      </c>
      <c r="B14" s="145"/>
      <c r="C14" s="151">
        <v>10040</v>
      </c>
      <c r="D14" s="152"/>
      <c r="E14" s="16"/>
      <c r="F14" s="148" t="s">
        <v>328</v>
      </c>
      <c r="G14" s="149"/>
      <c r="H14" s="149"/>
      <c r="I14" s="15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4" t="s">
        <v>256</v>
      </c>
      <c r="B16" s="145"/>
      <c r="C16" s="148" t="s">
        <v>329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4" t="s">
        <v>257</v>
      </c>
      <c r="B18" s="145"/>
      <c r="C18" s="153" t="s">
        <v>330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4" t="s">
        <v>258</v>
      </c>
      <c r="B20" s="145"/>
      <c r="C20" s="153" t="s">
        <v>331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259</v>
      </c>
      <c r="B22" s="145"/>
      <c r="C22" s="120">
        <v>133</v>
      </c>
      <c r="D22" s="148" t="s">
        <v>343</v>
      </c>
      <c r="E22" s="156"/>
      <c r="F22" s="157"/>
      <c r="G22" s="144"/>
      <c r="H22" s="158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4" t="s">
        <v>260</v>
      </c>
      <c r="B24" s="145"/>
      <c r="C24" s="120">
        <v>21</v>
      </c>
      <c r="D24" s="148" t="s">
        <v>344</v>
      </c>
      <c r="E24" s="156"/>
      <c r="F24" s="156"/>
      <c r="G24" s="157"/>
      <c r="H24" s="51" t="s">
        <v>261</v>
      </c>
      <c r="I24" s="128">
        <v>249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4" t="s">
        <v>262</v>
      </c>
      <c r="B26" s="145"/>
      <c r="C26" s="121" t="s">
        <v>342</v>
      </c>
      <c r="D26" s="25"/>
      <c r="E26" s="33"/>
      <c r="F26" s="24"/>
      <c r="G26" s="159" t="s">
        <v>263</v>
      </c>
      <c r="H26" s="145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6"/>
      <c r="I30" s="137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100"/>
      <c r="J31" s="10"/>
      <c r="K31" s="10"/>
      <c r="L31" s="10"/>
    </row>
    <row r="32" spans="1:12" ht="12.75">
      <c r="A32" s="167" t="s">
        <v>338</v>
      </c>
      <c r="B32" s="168"/>
      <c r="C32" s="168"/>
      <c r="D32" s="169"/>
      <c r="E32" s="167" t="s">
        <v>339</v>
      </c>
      <c r="F32" s="168"/>
      <c r="G32" s="168"/>
      <c r="H32" s="136" t="s">
        <v>346</v>
      </c>
      <c r="I32" s="13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7" t="s">
        <v>340</v>
      </c>
      <c r="B34" s="168"/>
      <c r="C34" s="168"/>
      <c r="D34" s="169"/>
      <c r="E34" s="167" t="s">
        <v>341</v>
      </c>
      <c r="F34" s="168"/>
      <c r="G34" s="168"/>
      <c r="H34" s="136" t="s">
        <v>347</v>
      </c>
      <c r="I34" s="13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6"/>
      <c r="I36" s="137"/>
      <c r="J36" s="10"/>
      <c r="K36" s="10"/>
      <c r="L36" s="10"/>
    </row>
    <row r="37" spans="1:12" ht="12.75">
      <c r="A37" s="102"/>
      <c r="B37" s="30"/>
      <c r="C37" s="177"/>
      <c r="D37" s="178"/>
      <c r="E37" s="16"/>
      <c r="F37" s="177"/>
      <c r="G37" s="178"/>
      <c r="H37" s="16"/>
      <c r="I37" s="94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6"/>
      <c r="I38" s="13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6"/>
      <c r="I40" s="13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3" t="s">
        <v>267</v>
      </c>
      <c r="B44" s="176"/>
      <c r="C44" s="136"/>
      <c r="D44" s="137"/>
      <c r="E44" s="26"/>
      <c r="F44" s="148"/>
      <c r="G44" s="168"/>
      <c r="H44" s="168"/>
      <c r="I44" s="169"/>
      <c r="J44" s="10"/>
      <c r="K44" s="10"/>
      <c r="L44" s="10"/>
    </row>
    <row r="45" spans="1:12" ht="12.75">
      <c r="A45" s="102"/>
      <c r="B45" s="30"/>
      <c r="C45" s="177"/>
      <c r="D45" s="178"/>
      <c r="E45" s="16"/>
      <c r="F45" s="177"/>
      <c r="G45" s="179"/>
      <c r="H45" s="35"/>
      <c r="I45" s="106"/>
      <c r="J45" s="10"/>
      <c r="K45" s="10"/>
      <c r="L45" s="10"/>
    </row>
    <row r="46" spans="1:12" ht="12.75">
      <c r="A46" s="133" t="s">
        <v>268</v>
      </c>
      <c r="B46" s="176"/>
      <c r="C46" s="148" t="s">
        <v>333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3" t="s">
        <v>270</v>
      </c>
      <c r="B48" s="176"/>
      <c r="C48" s="182" t="s">
        <v>334</v>
      </c>
      <c r="D48" s="183"/>
      <c r="E48" s="184"/>
      <c r="F48" s="16"/>
      <c r="G48" s="51" t="s">
        <v>271</v>
      </c>
      <c r="H48" s="182" t="s">
        <v>335</v>
      </c>
      <c r="I48" s="18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3" t="s">
        <v>257</v>
      </c>
      <c r="B50" s="176"/>
      <c r="C50" s="189" t="s">
        <v>336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272</v>
      </c>
      <c r="B52" s="145"/>
      <c r="C52" s="190" t="s">
        <v>345</v>
      </c>
      <c r="D52" s="183"/>
      <c r="E52" s="183"/>
      <c r="F52" s="183"/>
      <c r="G52" s="183"/>
      <c r="H52" s="183"/>
      <c r="I52" s="150"/>
      <c r="J52" s="10"/>
      <c r="K52" s="10"/>
      <c r="L52" s="10"/>
    </row>
    <row r="53" spans="1:12" ht="12.75">
      <c r="A53" s="107"/>
      <c r="B53" s="20"/>
      <c r="C53" s="172" t="s">
        <v>273</v>
      </c>
      <c r="D53" s="172"/>
      <c r="E53" s="172"/>
      <c r="F53" s="172"/>
      <c r="G53" s="172"/>
      <c r="H53" s="172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1" t="s">
        <v>274</v>
      </c>
      <c r="C55" s="192"/>
      <c r="D55" s="192"/>
      <c r="E55" s="19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7"/>
      <c r="B57" s="193" t="s">
        <v>307</v>
      </c>
      <c r="C57" s="194"/>
      <c r="D57" s="194"/>
      <c r="E57" s="194"/>
      <c r="F57" s="194"/>
      <c r="G57" s="194"/>
      <c r="H57" s="194"/>
      <c r="I57" s="109"/>
      <c r="J57" s="10"/>
      <c r="K57" s="10"/>
      <c r="L57" s="10"/>
    </row>
    <row r="58" spans="1:12" ht="12.75">
      <c r="A58" s="107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7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3" t="s">
        <v>277</v>
      </c>
      <c r="H62" s="174"/>
      <c r="I62" s="175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7"/>
      <c r="H63" s="188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110" zoomScaleSheetLayoutView="110" zoomScalePageLayoutView="0" workbookViewId="0" topLeftCell="A55">
      <selection activeCell="A68" sqref="A68:K119"/>
    </sheetView>
  </sheetViews>
  <sheetFormatPr defaultColWidth="9.140625" defaultRowHeight="12.75"/>
  <cols>
    <col min="1" max="8" width="9.140625" style="52" customWidth="1"/>
    <col min="9" max="9" width="8.421875" style="52" customWidth="1"/>
    <col min="10" max="10" width="11.00390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349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337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7">
        <v>2</v>
      </c>
      <c r="J5" s="56">
        <v>3</v>
      </c>
      <c r="K5" s="56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22"/>
      <c r="I7" s="3">
        <v>1</v>
      </c>
      <c r="J7" s="6"/>
      <c r="K7" s="6"/>
    </row>
    <row r="8" spans="1:11" ht="12.75">
      <c r="A8" s="196" t="s">
        <v>13</v>
      </c>
      <c r="B8" s="197"/>
      <c r="C8" s="197"/>
      <c r="D8" s="197"/>
      <c r="E8" s="197"/>
      <c r="F8" s="197"/>
      <c r="G8" s="197"/>
      <c r="H8" s="198"/>
      <c r="I8" s="1">
        <v>2</v>
      </c>
      <c r="J8" s="53">
        <f>J9+J16+J26+J35+J39</f>
        <v>47716717</v>
      </c>
      <c r="K8" s="53">
        <f>K9+K16+K26+K35+K39</f>
        <v>45650203</v>
      </c>
    </row>
    <row r="9" spans="1:11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53">
        <f>SUM(J10:J15)</f>
        <v>319589</v>
      </c>
      <c r="K9" s="53">
        <f>SUM(K10:K15)</f>
        <v>244959</v>
      </c>
    </row>
    <row r="10" spans="1:11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>
        <v>276287</v>
      </c>
      <c r="K10" s="53">
        <v>207215</v>
      </c>
    </row>
    <row r="11" spans="1:11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/>
      <c r="K11" s="7"/>
    </row>
    <row r="12" spans="1:11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/>
      <c r="K12" s="7"/>
    </row>
    <row r="13" spans="1:11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/>
    </row>
    <row r="14" spans="1:11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/>
    </row>
    <row r="15" spans="1:11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>
        <v>43302</v>
      </c>
      <c r="K15" s="7">
        <v>37744</v>
      </c>
    </row>
    <row r="16" spans="1:11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53">
        <f>SUM(J17:J25)</f>
        <v>46578817</v>
      </c>
      <c r="K16" s="53">
        <f>SUM(K17:K25)</f>
        <v>44326054</v>
      </c>
    </row>
    <row r="17" spans="1:11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7126327</v>
      </c>
      <c r="K17" s="7">
        <v>7126327</v>
      </c>
    </row>
    <row r="18" spans="1:11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30327609</v>
      </c>
      <c r="K18" s="7">
        <v>29456525</v>
      </c>
    </row>
    <row r="19" spans="1:11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7390457</v>
      </c>
      <c r="K19" s="7">
        <v>6133718</v>
      </c>
    </row>
    <row r="20" spans="1:11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443029</v>
      </c>
      <c r="K20" s="7">
        <v>318089</v>
      </c>
    </row>
    <row r="21" spans="1:11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/>
    </row>
    <row r="22" spans="1:11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/>
    </row>
    <row r="23" spans="1:11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1291395</v>
      </c>
      <c r="K23" s="7">
        <v>1291395</v>
      </c>
    </row>
    <row r="24" spans="1:11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/>
    </row>
    <row r="25" spans="1:11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/>
      <c r="K25" s="7">
        <v>0</v>
      </c>
    </row>
    <row r="26" spans="1:11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/>
    </row>
    <row r="28" spans="1:11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>
        <v>0</v>
      </c>
    </row>
    <row r="29" spans="1:11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/>
      <c r="K29" s="7"/>
    </row>
    <row r="30" spans="1:11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/>
    </row>
    <row r="31" spans="1:11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/>
      <c r="K31" s="7"/>
    </row>
    <row r="32" spans="1:11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/>
      <c r="K32" s="7"/>
    </row>
    <row r="33" spans="1:11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/>
      <c r="K33" s="7"/>
    </row>
    <row r="34" spans="1:11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/>
    </row>
    <row r="35" spans="1:11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53">
        <f>SUM(J36:J38)</f>
        <v>4255</v>
      </c>
      <c r="K35" s="53">
        <f>SUM(K36:K38)</f>
        <v>4255</v>
      </c>
    </row>
    <row r="36" spans="1:11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/>
    </row>
    <row r="37" spans="1:11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126"/>
    </row>
    <row r="38" spans="1:11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4255</v>
      </c>
      <c r="K38" s="7">
        <v>4255</v>
      </c>
    </row>
    <row r="39" spans="1:11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>
        <v>814056</v>
      </c>
      <c r="K39" s="7">
        <v>1074935</v>
      </c>
    </row>
    <row r="40" spans="1:11" ht="12.75">
      <c r="A40" s="196" t="s">
        <v>240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3">
        <f>J41+J49+J56+J64</f>
        <v>48712380</v>
      </c>
      <c r="K40" s="53">
        <f>K41+K49+K56+K64</f>
        <v>46407692</v>
      </c>
    </row>
    <row r="41" spans="1:11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53">
        <f>SUM(J42:J48)</f>
        <v>33158123</v>
      </c>
      <c r="K41" s="53">
        <f>SUM(K42:K48)</f>
        <v>31886604</v>
      </c>
    </row>
    <row r="42" spans="1:11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7612358</v>
      </c>
      <c r="K42" s="7">
        <v>7641748</v>
      </c>
    </row>
    <row r="43" spans="1:11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6825586</v>
      </c>
      <c r="K43" s="7">
        <v>6248473</v>
      </c>
    </row>
    <row r="44" spans="1:11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18116817</v>
      </c>
      <c r="K44" s="7">
        <v>17449069</v>
      </c>
    </row>
    <row r="45" spans="1:11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603362</v>
      </c>
      <c r="K45" s="7">
        <v>547314</v>
      </c>
    </row>
    <row r="46" spans="1:11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/>
      <c r="K46" s="7"/>
    </row>
    <row r="47" spans="1:11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/>
      <c r="K47" s="7"/>
    </row>
    <row r="48" spans="1:11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/>
    </row>
    <row r="49" spans="1:11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53">
        <f>SUM(J50:J55)</f>
        <v>14658585</v>
      </c>
      <c r="K49" s="53">
        <f>SUM(K50:K55)</f>
        <v>14418506</v>
      </c>
    </row>
    <row r="50" spans="1:11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/>
    </row>
    <row r="51" spans="1:11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14468923</v>
      </c>
      <c r="K51" s="7">
        <v>14323437</v>
      </c>
    </row>
    <row r="52" spans="1:11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/>
      <c r="K52" s="7"/>
    </row>
    <row r="53" spans="1:11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29226</v>
      </c>
      <c r="K53" s="7">
        <v>19339</v>
      </c>
    </row>
    <row r="54" spans="1:11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121267</v>
      </c>
      <c r="K54" s="7">
        <v>74130</v>
      </c>
    </row>
    <row r="55" spans="1:11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39169</v>
      </c>
      <c r="K55" s="7">
        <v>1600</v>
      </c>
    </row>
    <row r="56" spans="1:11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/>
      <c r="K57" s="7">
        <v>0</v>
      </c>
    </row>
    <row r="58" spans="1:11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/>
      <c r="K58" s="7">
        <v>0</v>
      </c>
    </row>
    <row r="59" spans="1:11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/>
      <c r="K59" s="7">
        <v>0</v>
      </c>
    </row>
    <row r="60" spans="1:11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/>
      <c r="K60" s="7">
        <v>0</v>
      </c>
    </row>
    <row r="61" spans="1:11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/>
      <c r="K61" s="7"/>
    </row>
    <row r="62" spans="1:11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/>
      <c r="K62" s="7">
        <v>0</v>
      </c>
    </row>
    <row r="63" spans="1:11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K63" s="7">
        <v>0</v>
      </c>
    </row>
    <row r="64" spans="1:11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895672</v>
      </c>
      <c r="K64" s="7">
        <v>102582</v>
      </c>
    </row>
    <row r="65" spans="1:11" ht="12.75">
      <c r="A65" s="196" t="s">
        <v>56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615098</v>
      </c>
      <c r="K65" s="7">
        <v>194499</v>
      </c>
    </row>
    <row r="66" spans="1:11" ht="12.75">
      <c r="A66" s="196" t="s">
        <v>241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3">
        <f>J7+J8+J40+J65</f>
        <v>97044195</v>
      </c>
      <c r="K66" s="53">
        <f>K7+K8+K40+K65</f>
        <v>92252394</v>
      </c>
    </row>
    <row r="67" spans="1:11" ht="12.75">
      <c r="A67" s="202" t="s">
        <v>91</v>
      </c>
      <c r="B67" s="203"/>
      <c r="C67" s="203"/>
      <c r="D67" s="203"/>
      <c r="E67" s="203"/>
      <c r="F67" s="203"/>
      <c r="G67" s="203"/>
      <c r="H67" s="204"/>
      <c r="I67" s="4">
        <v>61</v>
      </c>
      <c r="J67" s="8">
        <v>1345238</v>
      </c>
      <c r="K67" s="129">
        <v>1514370</v>
      </c>
    </row>
    <row r="68" spans="1:11" ht="12.75">
      <c r="A68" s="199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22"/>
      <c r="I69" s="3">
        <v>62</v>
      </c>
      <c r="J69" s="54">
        <f>J70+J71+J72+J78+J79+J82+J85</f>
        <v>45537335</v>
      </c>
      <c r="K69" s="54">
        <f>K70+K71+K72+K78+K79+K82+K85</f>
        <v>44377605</v>
      </c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42489900</v>
      </c>
      <c r="K70" s="7">
        <v>42489900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119512</v>
      </c>
      <c r="K71" s="7">
        <v>119511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53">
        <f>J73+J74-J75+J76+J77</f>
        <v>1006140</v>
      </c>
      <c r="K72" s="53">
        <f>K73+K74-K75+K76+K77</f>
        <v>1006140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781715</v>
      </c>
      <c r="K73" s="7">
        <v>781715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/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/>
      <c r="K75" s="7"/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/>
      <c r="K76" s="7"/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224425</v>
      </c>
      <c r="K77" s="7">
        <v>224425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11551966</v>
      </c>
      <c r="K78" s="7">
        <v>10418427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53">
        <f>J80-J81</f>
        <v>-3162775</v>
      </c>
      <c r="K79" s="53">
        <f>K80-K81</f>
        <v>-8225669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/>
      <c r="K80" s="5"/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3162775</v>
      </c>
      <c r="K81" s="7">
        <f>8134064+91605</f>
        <v>8225669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53">
        <f>J83-J84</f>
        <v>-6467408</v>
      </c>
      <c r="K82" s="53">
        <f>K83-K84</f>
        <v>-1430704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/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6467408</v>
      </c>
      <c r="K84" s="7">
        <v>1430704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/>
      <c r="K85" s="7"/>
    </row>
    <row r="86" spans="1:11" ht="12.75">
      <c r="A86" s="196" t="s">
        <v>19</v>
      </c>
      <c r="B86" s="197"/>
      <c r="C86" s="197"/>
      <c r="D86" s="197"/>
      <c r="E86" s="197"/>
      <c r="F86" s="197"/>
      <c r="G86" s="197"/>
      <c r="H86" s="198"/>
      <c r="I86" s="1">
        <v>79</v>
      </c>
      <c r="J86" s="53">
        <f>SUM(J87:J89)</f>
        <v>203837</v>
      </c>
      <c r="K86" s="53">
        <f>SUM(K87:K89)</f>
        <v>203837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/>
      <c r="K87" s="7"/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/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203837</v>
      </c>
      <c r="K89" s="7">
        <v>203837</v>
      </c>
    </row>
    <row r="90" spans="1:11" ht="12.75">
      <c r="A90" s="196" t="s">
        <v>20</v>
      </c>
      <c r="B90" s="197"/>
      <c r="C90" s="197"/>
      <c r="D90" s="197"/>
      <c r="E90" s="197"/>
      <c r="F90" s="197"/>
      <c r="G90" s="197"/>
      <c r="H90" s="198"/>
      <c r="I90" s="1">
        <v>83</v>
      </c>
      <c r="J90" s="53">
        <f>SUM(J91:J99)</f>
        <v>5045777</v>
      </c>
      <c r="K90" s="53">
        <f>SUM(K91:K99)</f>
        <v>5045777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/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/>
    </row>
    <row r="93" spans="1:11" ht="12.75" customHeight="1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5045777</v>
      </c>
      <c r="K93" s="7">
        <v>5045777</v>
      </c>
    </row>
    <row r="94" spans="1:11" ht="12.75" customHeight="1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/>
    </row>
    <row r="95" spans="1:11" ht="12.75" customHeight="1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/>
      <c r="K95" s="7"/>
    </row>
    <row r="96" spans="1:11" ht="12.75" customHeight="1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/>
      <c r="K96" s="7"/>
    </row>
    <row r="97" spans="1:11" ht="12.75" customHeight="1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/>
      <c r="K97" s="7"/>
    </row>
    <row r="98" spans="1:11" ht="12.75" customHeight="1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/>
    </row>
    <row r="99" spans="1:11" ht="12.75" customHeight="1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/>
      <c r="K99" s="7"/>
    </row>
    <row r="100" spans="1:11" ht="12.75" customHeight="1">
      <c r="A100" s="196" t="s">
        <v>21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3">
        <f>SUM(J101:J112)</f>
        <v>43561235</v>
      </c>
      <c r="K100" s="53">
        <f>SUM(K101:K112)</f>
        <v>40146354</v>
      </c>
    </row>
    <row r="101" spans="1:11" ht="12.75" customHeight="1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/>
    </row>
    <row r="102" spans="1:11" ht="12.75" customHeight="1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>
        <v>243885</v>
      </c>
      <c r="K102" s="7">
        <v>223886</v>
      </c>
    </row>
    <row r="103" spans="1:11" ht="12.75" customHeight="1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7845070</v>
      </c>
      <c r="K103" s="7">
        <v>5952297</v>
      </c>
    </row>
    <row r="104" spans="1:11" ht="12.75" customHeight="1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/>
      <c r="K104" s="7"/>
    </row>
    <row r="105" spans="1:11" ht="12.75" customHeight="1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25948230</v>
      </c>
      <c r="K105" s="7">
        <v>25134619</v>
      </c>
    </row>
    <row r="106" spans="1:11" ht="12.75" customHeight="1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/>
    </row>
    <row r="107" spans="1:10" ht="12.75" customHeight="1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/>
    </row>
    <row r="108" spans="1:11" ht="12.75" customHeight="1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825854</v>
      </c>
      <c r="K108" s="7">
        <v>759402</v>
      </c>
    </row>
    <row r="109" spans="1:11" ht="12.75" customHeight="1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1736035</v>
      </c>
      <c r="K109" s="7">
        <v>1413736</v>
      </c>
    </row>
    <row r="110" spans="1:11" ht="12.75" customHeight="1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6618090</v>
      </c>
      <c r="K110" s="7">
        <v>6618090</v>
      </c>
    </row>
    <row r="111" spans="1:11" ht="12.75" customHeight="1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/>
    </row>
    <row r="112" spans="1:11" ht="12.75" customHeight="1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344071</v>
      </c>
      <c r="K112" s="7">
        <v>44324</v>
      </c>
    </row>
    <row r="113" spans="1:11" ht="12.75" customHeight="1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2696011</v>
      </c>
      <c r="K113" s="7">
        <v>2478821</v>
      </c>
    </row>
    <row r="114" spans="1:11" ht="12.75" customHeight="1">
      <c r="A114" s="196" t="s">
        <v>25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3">
        <f>+J69+J86+J90+J100+J113</f>
        <v>97044195</v>
      </c>
      <c r="K114" s="53">
        <f>K69+K86+K90+K100+K113</f>
        <v>92252394</v>
      </c>
    </row>
    <row r="115" spans="1:11" ht="12.75" customHeight="1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>
        <v>1345238</v>
      </c>
      <c r="K115" s="129">
        <v>1514370</v>
      </c>
    </row>
    <row r="116" spans="1:11" ht="12.75" customHeight="1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1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>
        <f>+J69</f>
        <v>45537335</v>
      </c>
      <c r="K118" s="7">
        <f>+K69</f>
        <v>44377605</v>
      </c>
    </row>
    <row r="119" spans="1:11" ht="12.75">
      <c r="A119" s="214" t="s">
        <v>9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8"/>
      <c r="K119" s="8"/>
    </row>
    <row r="120" spans="1:11" ht="12.75">
      <c r="A120" s="217" t="s">
        <v>311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4" ht="12.75">
      <c r="J124" s="1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4:H114"/>
    <mergeCell ref="A113:H113"/>
    <mergeCell ref="A116:K116"/>
    <mergeCell ref="A115:H115"/>
    <mergeCell ref="A121:K121"/>
    <mergeCell ref="A117:K117"/>
    <mergeCell ref="A118:H118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J62 K108:K115 J70:K70 J86:J115 K7:K67 J64:J67 J79:K84 K86:K106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" sqref="A1:M70"/>
    </sheetView>
  </sheetViews>
  <sheetFormatPr defaultColWidth="9.140625" defaultRowHeight="12.75"/>
  <cols>
    <col min="1" max="6" width="9.140625" style="52" customWidth="1"/>
    <col min="7" max="7" width="3.00390625" style="52" customWidth="1"/>
    <col min="8" max="8" width="2.7109375" style="52" customWidth="1"/>
    <col min="9" max="9" width="6.8515625" style="52" customWidth="1"/>
    <col min="10" max="10" width="11.57421875" style="52" customWidth="1"/>
    <col min="11" max="12" width="11.421875" style="52" customWidth="1"/>
    <col min="13" max="13" width="12.00390625" style="52" customWidth="1"/>
    <col min="14" max="16384" width="9.140625" style="52" customWidth="1"/>
  </cols>
  <sheetData>
    <row r="1" spans="1:13" ht="15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3.5" customHeight="1">
      <c r="A2" s="237" t="s">
        <v>350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5" customHeight="1">
      <c r="A3" s="251" t="s">
        <v>337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2" t="s">
        <v>59</v>
      </c>
      <c r="B4" s="252"/>
      <c r="C4" s="252"/>
      <c r="D4" s="252"/>
      <c r="E4" s="252"/>
      <c r="F4" s="252"/>
      <c r="G4" s="252"/>
      <c r="H4" s="252"/>
      <c r="I4" s="58" t="s">
        <v>279</v>
      </c>
      <c r="J4" s="253" t="s">
        <v>319</v>
      </c>
      <c r="K4" s="253"/>
      <c r="L4" s="253" t="s">
        <v>320</v>
      </c>
      <c r="M4" s="253"/>
    </row>
    <row r="5" spans="1:13" ht="12.75">
      <c r="A5" s="252"/>
      <c r="B5" s="252"/>
      <c r="C5" s="252"/>
      <c r="D5" s="252"/>
      <c r="E5" s="252"/>
      <c r="F5" s="252"/>
      <c r="G5" s="252"/>
      <c r="H5" s="252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22"/>
      <c r="I7" s="3">
        <v>111</v>
      </c>
      <c r="J7" s="54">
        <f>SUM(J8:J9)</f>
        <v>27536103</v>
      </c>
      <c r="K7" s="54">
        <f>SUM(K8:K9)</f>
        <v>15001443</v>
      </c>
      <c r="L7" s="54">
        <f>SUM(L8:L9)</f>
        <v>31633753</v>
      </c>
      <c r="M7" s="54">
        <f>SUM(M8:M9)</f>
        <v>15288784</v>
      </c>
    </row>
    <row r="8" spans="1:13" ht="12.75">
      <c r="A8" s="196" t="s">
        <v>152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27104615</v>
      </c>
      <c r="K8" s="7">
        <v>14750935</v>
      </c>
      <c r="L8" s="7">
        <v>31042042</v>
      </c>
      <c r="M8" s="7">
        <v>15006720</v>
      </c>
    </row>
    <row r="9" spans="1:13" ht="12.75">
      <c r="A9" s="196" t="s">
        <v>103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431488</v>
      </c>
      <c r="K9" s="7">
        <v>250508</v>
      </c>
      <c r="L9" s="7">
        <v>591711</v>
      </c>
      <c r="M9" s="7">
        <v>282064</v>
      </c>
    </row>
    <row r="10" spans="1:13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3">
        <f>J11+J12+J16+J20+J21+J22+J25+J26</f>
        <v>32623043</v>
      </c>
      <c r="K10" s="53">
        <f>K11+K12+K16+K20+K21+K22+K25+K26</f>
        <v>17287997</v>
      </c>
      <c r="L10" s="53">
        <f>L11+L12+L16+L20+L21+L22+L25+L26</f>
        <v>32678727</v>
      </c>
      <c r="M10" s="53">
        <f>M11+M12+M16+M20+M21+M22+M25+M26</f>
        <v>16010121</v>
      </c>
    </row>
    <row r="11" spans="1:13" ht="12.75">
      <c r="A11" s="196" t="s">
        <v>104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>
        <v>2053948</v>
      </c>
      <c r="K11" s="7">
        <v>2831811</v>
      </c>
      <c r="L11" s="7">
        <v>1498560</v>
      </c>
      <c r="M11" s="7">
        <v>591313</v>
      </c>
    </row>
    <row r="12" spans="1:13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3">
        <f>SUM(J13:J15)</f>
        <v>18761002</v>
      </c>
      <c r="K12" s="53">
        <f>SUM(K13:K15)</f>
        <v>8665982</v>
      </c>
      <c r="L12" s="53">
        <f>SUM(L13:L15)</f>
        <v>20223476</v>
      </c>
      <c r="M12" s="53">
        <f>SUM(M13:M15)</f>
        <v>9900052</v>
      </c>
    </row>
    <row r="13" spans="1:13" ht="12.75">
      <c r="A13" s="211" t="s">
        <v>146</v>
      </c>
      <c r="B13" s="212"/>
      <c r="C13" s="212"/>
      <c r="D13" s="212"/>
      <c r="E13" s="212"/>
      <c r="F13" s="212"/>
      <c r="G13" s="212"/>
      <c r="H13" s="213"/>
      <c r="I13" s="1">
        <v>117</v>
      </c>
      <c r="J13" s="7">
        <v>14505629</v>
      </c>
      <c r="K13" s="7">
        <v>6426705</v>
      </c>
      <c r="L13" s="7">
        <v>16428473</v>
      </c>
      <c r="M13" s="7">
        <v>7935190</v>
      </c>
    </row>
    <row r="14" spans="1:13" ht="12.75">
      <c r="A14" s="211" t="s">
        <v>147</v>
      </c>
      <c r="B14" s="212"/>
      <c r="C14" s="212"/>
      <c r="D14" s="212"/>
      <c r="E14" s="212"/>
      <c r="F14" s="212"/>
      <c r="G14" s="212"/>
      <c r="H14" s="213"/>
      <c r="I14" s="1">
        <v>118</v>
      </c>
      <c r="J14" s="7">
        <v>828227</v>
      </c>
      <c r="K14" s="7">
        <v>318227</v>
      </c>
      <c r="L14" s="7">
        <v>645707</v>
      </c>
      <c r="M14" s="7">
        <v>334207</v>
      </c>
    </row>
    <row r="15" spans="1:13" ht="12.75">
      <c r="A15" s="211" t="s">
        <v>61</v>
      </c>
      <c r="B15" s="212"/>
      <c r="C15" s="212"/>
      <c r="D15" s="212"/>
      <c r="E15" s="212"/>
      <c r="F15" s="212"/>
      <c r="G15" s="212"/>
      <c r="H15" s="213"/>
      <c r="I15" s="1">
        <v>119</v>
      </c>
      <c r="J15" s="7">
        <v>3427146</v>
      </c>
      <c r="K15" s="7">
        <v>1921050</v>
      </c>
      <c r="L15" s="7">
        <v>3149296</v>
      </c>
      <c r="M15" s="7">
        <v>1630655</v>
      </c>
    </row>
    <row r="16" spans="1:13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3">
        <f>SUM(J17:J19)</f>
        <v>7680018</v>
      </c>
      <c r="K16" s="53">
        <f>SUM(K17:K19)</f>
        <v>3615777</v>
      </c>
      <c r="L16" s="53">
        <f>SUM(L17:L19)</f>
        <v>7304662</v>
      </c>
      <c r="M16" s="53">
        <f>SUM(M17:M19)</f>
        <v>3629166</v>
      </c>
    </row>
    <row r="17" spans="1:13" ht="12.75">
      <c r="A17" s="211" t="s">
        <v>62</v>
      </c>
      <c r="B17" s="212"/>
      <c r="C17" s="212"/>
      <c r="D17" s="212"/>
      <c r="E17" s="212"/>
      <c r="F17" s="212"/>
      <c r="G17" s="212"/>
      <c r="H17" s="213"/>
      <c r="I17" s="1">
        <v>121</v>
      </c>
      <c r="J17" s="7">
        <v>5092468</v>
      </c>
      <c r="K17" s="7">
        <v>2382964</v>
      </c>
      <c r="L17" s="7">
        <v>4772798</v>
      </c>
      <c r="M17" s="7">
        <v>2345125</v>
      </c>
    </row>
    <row r="18" spans="1:13" ht="12.75">
      <c r="A18" s="211" t="s">
        <v>63</v>
      </c>
      <c r="B18" s="212"/>
      <c r="C18" s="212"/>
      <c r="D18" s="212"/>
      <c r="E18" s="212"/>
      <c r="F18" s="212"/>
      <c r="G18" s="212"/>
      <c r="H18" s="213"/>
      <c r="I18" s="1">
        <v>122</v>
      </c>
      <c r="J18" s="7">
        <v>1583403</v>
      </c>
      <c r="K18" s="7">
        <v>754741</v>
      </c>
      <c r="L18" s="7">
        <v>1518727</v>
      </c>
      <c r="M18" s="7">
        <v>749934</v>
      </c>
    </row>
    <row r="19" spans="1:13" ht="12.75">
      <c r="A19" s="211" t="s">
        <v>64</v>
      </c>
      <c r="B19" s="212"/>
      <c r="C19" s="212"/>
      <c r="D19" s="212"/>
      <c r="E19" s="212"/>
      <c r="F19" s="212"/>
      <c r="G19" s="212"/>
      <c r="H19" s="213"/>
      <c r="I19" s="1">
        <v>123</v>
      </c>
      <c r="J19" s="7">
        <v>1004147</v>
      </c>
      <c r="K19" s="7">
        <v>478072</v>
      </c>
      <c r="L19" s="7">
        <v>1013137</v>
      </c>
      <c r="M19" s="7">
        <v>534107</v>
      </c>
    </row>
    <row r="20" spans="1:13" ht="12.75">
      <c r="A20" s="196" t="s">
        <v>105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2340945</v>
      </c>
      <c r="K20" s="7">
        <v>1162985</v>
      </c>
      <c r="L20" s="7">
        <v>2308641</v>
      </c>
      <c r="M20" s="7">
        <v>1149777</v>
      </c>
    </row>
    <row r="21" spans="1:13" ht="12.75">
      <c r="A21" s="196" t="s">
        <v>106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1595197</v>
      </c>
      <c r="K21" s="7">
        <v>833804</v>
      </c>
      <c r="L21" s="7">
        <v>1173057</v>
      </c>
      <c r="M21" s="7">
        <v>627963</v>
      </c>
    </row>
    <row r="22" spans="1:13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1" t="s">
        <v>137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7"/>
      <c r="K23" s="7"/>
      <c r="L23" s="7"/>
      <c r="M23" s="7"/>
    </row>
    <row r="24" spans="1:13" ht="12.75">
      <c r="A24" s="211" t="s">
        <v>138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7"/>
      <c r="K24" s="7"/>
      <c r="L24" s="7"/>
      <c r="M24" s="7"/>
    </row>
    <row r="25" spans="1:13" ht="12.75">
      <c r="A25" s="196" t="s">
        <v>107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/>
      <c r="L25" s="7"/>
      <c r="M25" s="7"/>
    </row>
    <row r="26" spans="1:13" ht="12.75">
      <c r="A26" s="196" t="s">
        <v>50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>
        <v>191933</v>
      </c>
      <c r="K26" s="7">
        <v>177638</v>
      </c>
      <c r="L26" s="7">
        <v>170331</v>
      </c>
      <c r="M26" s="7">
        <v>111850</v>
      </c>
    </row>
    <row r="27" spans="1:13" ht="12.75">
      <c r="A27" s="196" t="s">
        <v>213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12.75">
      <c r="A28" s="196" t="s">
        <v>227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/>
      <c r="L28" s="7"/>
      <c r="M28" s="7"/>
    </row>
    <row r="29" spans="1:13" ht="12.75">
      <c r="A29" s="196" t="s">
        <v>155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/>
      <c r="K29" s="7"/>
      <c r="L29" s="7"/>
      <c r="M29" s="7"/>
    </row>
    <row r="30" spans="1:13" ht="12.75">
      <c r="A30" s="196" t="s">
        <v>139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  <c r="L30" s="7"/>
      <c r="M30" s="7"/>
    </row>
    <row r="31" spans="1:13" ht="12.75">
      <c r="A31" s="196" t="s">
        <v>223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/>
      <c r="M31" s="7"/>
    </row>
    <row r="32" spans="1:13" ht="12.75">
      <c r="A32" s="196" t="s">
        <v>140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0</v>
      </c>
      <c r="K32" s="7">
        <v>0</v>
      </c>
      <c r="L32" s="7"/>
      <c r="M32" s="7"/>
    </row>
    <row r="33" spans="1:13" ht="12.75">
      <c r="A33" s="196" t="s">
        <v>214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3">
        <f>SUM(J34:J37)</f>
        <v>441667</v>
      </c>
      <c r="K33" s="53">
        <f>SUM(K34:K37)</f>
        <v>284039</v>
      </c>
      <c r="L33" s="53">
        <f>SUM(L34:L37)</f>
        <v>385730</v>
      </c>
      <c r="M33" s="53">
        <f>SUM(M34:M37)</f>
        <v>156583</v>
      </c>
    </row>
    <row r="34" spans="1:13" ht="12.75">
      <c r="A34" s="196" t="s">
        <v>66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/>
      <c r="M34" s="7"/>
    </row>
    <row r="35" spans="1:13" ht="12.75">
      <c r="A35" s="196" t="s">
        <v>65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f>501114-59447</f>
        <v>441667</v>
      </c>
      <c r="K35" s="7">
        <f>290249-6210</f>
        <v>284039</v>
      </c>
      <c r="L35" s="7">
        <f>421017-35286-1</f>
        <v>385730</v>
      </c>
      <c r="M35" s="7">
        <v>156583</v>
      </c>
    </row>
    <row r="36" spans="1:13" ht="12.75">
      <c r="A36" s="196" t="s">
        <v>224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/>
      <c r="M36" s="7"/>
    </row>
    <row r="37" spans="1:13" ht="12.75">
      <c r="A37" s="196" t="s">
        <v>67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/>
      <c r="L37" s="7"/>
      <c r="M37" s="7"/>
    </row>
    <row r="38" spans="1:13" ht="12.75">
      <c r="A38" s="196" t="s">
        <v>195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196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225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226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215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3">
        <f>J7+J27+J38+J40</f>
        <v>27536103</v>
      </c>
      <c r="K42" s="53">
        <f>K7+K27+K38+K40</f>
        <v>15001443</v>
      </c>
      <c r="L42" s="53">
        <f>L7+L27+L38+L40</f>
        <v>31633753</v>
      </c>
      <c r="M42" s="53">
        <f>M7+M27+M38+M40</f>
        <v>15288784</v>
      </c>
    </row>
    <row r="43" spans="1:13" ht="12.75">
      <c r="A43" s="196" t="s">
        <v>216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3">
        <f>J10+J33+J39+J41</f>
        <v>33064710</v>
      </c>
      <c r="K43" s="53">
        <f>K10+K33+K39+K41</f>
        <v>17572036</v>
      </c>
      <c r="L43" s="53">
        <f>L10+L33+L39+L41</f>
        <v>33064457</v>
      </c>
      <c r="M43" s="53">
        <f>M10+M33+M39+M41</f>
        <v>16166704</v>
      </c>
    </row>
    <row r="44" spans="1:13" ht="12.75">
      <c r="A44" s="196" t="s">
        <v>236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3">
        <f>J42-J43</f>
        <v>-5528607</v>
      </c>
      <c r="K44" s="53">
        <f>K42-K43</f>
        <v>-2570593</v>
      </c>
      <c r="L44" s="53">
        <f>L42-L43</f>
        <v>-1430704</v>
      </c>
      <c r="M44" s="53">
        <f>M42-M43</f>
        <v>-877920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5528607</v>
      </c>
      <c r="K46" s="53">
        <f>IF(K43&gt;K42,K43-K42,0)</f>
        <v>2570593</v>
      </c>
      <c r="L46" s="53">
        <f>IF(L43&gt;L42,L43-L42,0)</f>
        <v>1430704</v>
      </c>
      <c r="M46" s="53">
        <f>IF(M43&gt;M42,M43-M42,0)</f>
        <v>877920</v>
      </c>
    </row>
    <row r="47" spans="1:13" ht="12.75">
      <c r="A47" s="196" t="s">
        <v>217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  <c r="L47" s="7"/>
      <c r="M47" s="7"/>
    </row>
    <row r="48" spans="1:13" ht="12.75">
      <c r="A48" s="196" t="s">
        <v>237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3">
        <f>J44-J47</f>
        <v>-5528607</v>
      </c>
      <c r="K48" s="53">
        <f>K44-K47</f>
        <v>-2570593</v>
      </c>
      <c r="L48" s="53">
        <f>L44-L47</f>
        <v>-1430704</v>
      </c>
      <c r="M48" s="53">
        <f>M44-M47</f>
        <v>-877920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5528607</v>
      </c>
      <c r="K50" s="61">
        <f>IF(K48&lt;0,-K48,0)</f>
        <v>2570593</v>
      </c>
      <c r="L50" s="61">
        <f>IF(L48&lt;0,-L48,0)</f>
        <v>1430704</v>
      </c>
      <c r="M50" s="61">
        <f>IF(M48&lt;0,-M48,0)</f>
        <v>877920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22"/>
      <c r="I56" s="9">
        <v>157</v>
      </c>
      <c r="J56" s="6">
        <f>+J48</f>
        <v>-5528607</v>
      </c>
      <c r="K56" s="6">
        <f>+K48</f>
        <v>-2570593</v>
      </c>
      <c r="L56" s="6">
        <f>+L48</f>
        <v>-1430704</v>
      </c>
      <c r="M56" s="6">
        <f>+M48</f>
        <v>-877920</v>
      </c>
    </row>
    <row r="57" spans="1:13" ht="12.75">
      <c r="A57" s="196" t="s">
        <v>221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3">
        <f>SUM(J58:J64)</f>
        <v>0</v>
      </c>
      <c r="K57" s="53">
        <f>SUM(K58:K64)</f>
        <v>0</v>
      </c>
      <c r="L57" s="53"/>
      <c r="M57" s="53"/>
    </row>
    <row r="58" spans="1:13" ht="12.75">
      <c r="A58" s="196" t="s">
        <v>228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/>
      <c r="M58" s="7"/>
    </row>
    <row r="59" spans="1:13" ht="12.75">
      <c r="A59" s="196" t="s">
        <v>229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230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231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232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233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222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12.75">
      <c r="A66" s="196" t="s">
        <v>193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6" t="s">
        <v>194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1">
        <f>J56+J66</f>
        <v>-5528607</v>
      </c>
      <c r="K67" s="61">
        <f>K56+K66</f>
        <v>-2570593</v>
      </c>
      <c r="L67" s="61">
        <f>L56+L66</f>
        <v>-1430704</v>
      </c>
      <c r="M67" s="61">
        <f>M56+M66</f>
        <v>-877920</v>
      </c>
    </row>
    <row r="68" spans="1:13" ht="12.75" customHeight="1">
      <c r="A68" s="241" t="s">
        <v>313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188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>
        <f>+J67</f>
        <v>-5528607</v>
      </c>
      <c r="K70" s="7">
        <f>+K67</f>
        <v>-2570593</v>
      </c>
      <c r="L70" s="7">
        <f>+L67</f>
        <v>-1430704</v>
      </c>
      <c r="M70" s="7">
        <f>+M67</f>
        <v>-877920</v>
      </c>
    </row>
    <row r="71" spans="1:13" ht="12.75">
      <c r="A71" s="238" t="s">
        <v>235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8:J67 K66:M67 M70 J56:L56 L58:L65 K59:K65 J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10 M7 J7:L10 M32 J48:M50 K27 M29 J12:K26 L12:M27 K34:L41 K28:L32 J27:J32 J34:J46 J33:M33 M34: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7" width="9.140625" style="52" customWidth="1"/>
    <col min="8" max="8" width="2.7109375" style="52" customWidth="1"/>
    <col min="9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337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4"/>
      <c r="J6" s="254"/>
      <c r="K6" s="255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-5528607</v>
      </c>
      <c r="K7" s="7">
        <v>-1430704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2340945</v>
      </c>
      <c r="K8" s="7">
        <v>2308641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0</v>
      </c>
      <c r="K9" s="7"/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1341520</v>
      </c>
      <c r="K10" s="7">
        <v>240079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3066652</v>
      </c>
      <c r="K11" s="7">
        <v>1271519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0</v>
      </c>
      <c r="K12" s="7">
        <v>420599</v>
      </c>
    </row>
    <row r="13" spans="1:11" ht="12.75">
      <c r="A13" s="196" t="s">
        <v>157</v>
      </c>
      <c r="B13" s="197"/>
      <c r="C13" s="197"/>
      <c r="D13" s="197"/>
      <c r="E13" s="197"/>
      <c r="F13" s="197"/>
      <c r="G13" s="197"/>
      <c r="H13" s="197"/>
      <c r="I13" s="1">
        <v>7</v>
      </c>
      <c r="J13" s="64">
        <f>SUM(J7:J12)</f>
        <v>1220510</v>
      </c>
      <c r="K13" s="53">
        <f>SUM(K7:K12)</f>
        <v>2810134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5">
        <v>1530113</v>
      </c>
      <c r="K14" s="7">
        <v>1522108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/>
      <c r="K15" s="7"/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/>
      <c r="K16" s="7"/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250758</v>
      </c>
      <c r="K17" s="7">
        <f>217190-10095</f>
        <v>207095</v>
      </c>
    </row>
    <row r="18" spans="1:11" ht="12.75">
      <c r="A18" s="196" t="s">
        <v>158</v>
      </c>
      <c r="B18" s="197"/>
      <c r="C18" s="197"/>
      <c r="D18" s="197"/>
      <c r="E18" s="197"/>
      <c r="F18" s="197"/>
      <c r="G18" s="197"/>
      <c r="H18" s="197"/>
      <c r="I18" s="1">
        <v>12</v>
      </c>
      <c r="J18" s="64">
        <f>SUM(J14:J17)</f>
        <v>1780871</v>
      </c>
      <c r="K18" s="53">
        <f>SUM(K14:K17)</f>
        <v>1729203</v>
      </c>
    </row>
    <row r="19" spans="1:11" ht="12.75">
      <c r="A19" s="196" t="s">
        <v>36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IF(J13&gt;J18,J13-J18,0)</f>
        <v>0</v>
      </c>
      <c r="K19" s="53">
        <f>IF(K13&gt;K18,K13-K18,0)</f>
        <v>1080931</v>
      </c>
    </row>
    <row r="20" spans="1:11" ht="12.75">
      <c r="A20" s="196" t="s">
        <v>37</v>
      </c>
      <c r="B20" s="197"/>
      <c r="C20" s="197"/>
      <c r="D20" s="197"/>
      <c r="E20" s="197"/>
      <c r="F20" s="197"/>
      <c r="G20" s="197"/>
      <c r="H20" s="197"/>
      <c r="I20" s="1">
        <v>14</v>
      </c>
      <c r="J20" s="64">
        <f>IF(J18&gt;J13,J18-J13,0)</f>
        <v>560361</v>
      </c>
      <c r="K20" s="53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4"/>
      <c r="J21" s="254"/>
      <c r="K21" s="255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5"/>
      <c r="K22" s="7">
        <v>18752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196" t="s">
        <v>168</v>
      </c>
      <c r="B27" s="197"/>
      <c r="C27" s="197"/>
      <c r="D27" s="197"/>
      <c r="E27" s="197"/>
      <c r="F27" s="197"/>
      <c r="G27" s="197"/>
      <c r="H27" s="197"/>
      <c r="I27" s="1">
        <v>20</v>
      </c>
      <c r="J27" s="64">
        <f>SUM(J22:J26)</f>
        <v>0</v>
      </c>
      <c r="K27" s="53">
        <f>SUM(K22:K26)</f>
        <v>18752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127">
        <v>98355</v>
      </c>
      <c r="K28" s="127">
        <v>0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196" t="s">
        <v>5</v>
      </c>
      <c r="B31" s="197"/>
      <c r="C31" s="197"/>
      <c r="D31" s="197"/>
      <c r="E31" s="197"/>
      <c r="F31" s="197"/>
      <c r="G31" s="197"/>
      <c r="H31" s="197"/>
      <c r="I31" s="1">
        <v>24</v>
      </c>
      <c r="J31" s="64">
        <f>SUM(J28:J30)</f>
        <v>98355</v>
      </c>
      <c r="K31" s="53">
        <f>SUM(K28:K30)</f>
        <v>0</v>
      </c>
    </row>
    <row r="32" spans="1:11" ht="12.75">
      <c r="A32" s="196" t="s">
        <v>38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IF(J27&gt;J31,J27-J31,0)</f>
        <v>0</v>
      </c>
      <c r="K32" s="53">
        <f>IF(K27&gt;K31,K27-K31,0)</f>
        <v>18752</v>
      </c>
    </row>
    <row r="33" spans="1:11" ht="12.75">
      <c r="A33" s="196" t="s">
        <v>39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IF(J31&gt;J27,J31-J27,0)</f>
        <v>98355</v>
      </c>
      <c r="K33" s="53">
        <f>IF(K31&gt;K27,K31-K27,0)</f>
        <v>0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4"/>
      <c r="J34" s="254"/>
      <c r="K34" s="255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5"/>
      <c r="K35" s="7"/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127">
        <v>739871</v>
      </c>
      <c r="K36" s="127"/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196" t="s">
        <v>68</v>
      </c>
      <c r="B38" s="197"/>
      <c r="C38" s="197"/>
      <c r="D38" s="197"/>
      <c r="E38" s="197"/>
      <c r="F38" s="197"/>
      <c r="G38" s="197"/>
      <c r="H38" s="197"/>
      <c r="I38" s="1">
        <v>30</v>
      </c>
      <c r="J38" s="64">
        <f>SUM(J35:J37)</f>
        <v>739871</v>
      </c>
      <c r="K38" s="53">
        <f>SUM(K35:K37)</f>
        <v>0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5"/>
      <c r="K39" s="7">
        <v>1892773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196" t="s">
        <v>69</v>
      </c>
      <c r="B44" s="197"/>
      <c r="C44" s="197"/>
      <c r="D44" s="197"/>
      <c r="E44" s="197"/>
      <c r="F44" s="197"/>
      <c r="G44" s="197"/>
      <c r="H44" s="197"/>
      <c r="I44" s="1">
        <v>36</v>
      </c>
      <c r="J44" s="64">
        <f>SUM(J39:J43)</f>
        <v>0</v>
      </c>
      <c r="K44" s="53">
        <f>SUM(K39:K43)</f>
        <v>1892773</v>
      </c>
    </row>
    <row r="45" spans="1:11" ht="12.75">
      <c r="A45" s="196" t="s">
        <v>17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IF(J38&gt;J44,J38-J44,0)</f>
        <v>739871</v>
      </c>
      <c r="K45" s="53">
        <f>IF(K38&gt;K44,K38-K44,0)</f>
        <v>0</v>
      </c>
    </row>
    <row r="46" spans="1:11" ht="12.75">
      <c r="A46" s="196" t="s">
        <v>18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IF(J44&gt;J38,J44-J38,0)</f>
        <v>0</v>
      </c>
      <c r="K46" s="53">
        <f>IF(K44&gt;K38,K44-K38,0)</f>
        <v>1892773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IF(J19-J20+J32-J33+J45-J46&gt;0,J19-J20+J32-J33+J45-J46,0)</f>
        <v>81155</v>
      </c>
      <c r="K47" s="53">
        <f>IF(K19-K20+K32-K33+K45-K46&gt;0,K19-K20+K32-K33+K45-K46,0)</f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793090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507242</v>
      </c>
      <c r="K49" s="7">
        <v>895672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f>+J47</f>
        <v>81155</v>
      </c>
      <c r="K50" s="7"/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/>
      <c r="K51" s="7">
        <f>+K48</f>
        <v>793090</v>
      </c>
    </row>
    <row r="52" spans="1:11" ht="12.75">
      <c r="A52" s="214" t="s">
        <v>177</v>
      </c>
      <c r="B52" s="215"/>
      <c r="C52" s="215"/>
      <c r="D52" s="215"/>
      <c r="E52" s="215"/>
      <c r="F52" s="215"/>
      <c r="G52" s="215"/>
      <c r="H52" s="215"/>
      <c r="I52" s="4">
        <v>44</v>
      </c>
      <c r="J52" s="65">
        <f>J49+J50-J51</f>
        <v>588397</v>
      </c>
      <c r="K52" s="65">
        <f>K49+K50-K51</f>
        <v>102582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7:K37 J7:K12 J22:K26 J14:K17 J29:K30 J35:K35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  <dataValidation operator="greaterThan" allowBlank="1" showInputMessage="1" showErrorMessage="1" sqref="J28:K28 J36:K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4"/>
      <c r="J6" s="254"/>
      <c r="K6" s="255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196" t="s">
        <v>198</v>
      </c>
      <c r="B12" s="197"/>
      <c r="C12" s="197"/>
      <c r="D12" s="197"/>
      <c r="E12" s="197"/>
      <c r="F12" s="197"/>
      <c r="G12" s="197"/>
      <c r="H12" s="19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196" t="s">
        <v>47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2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4"/>
      <c r="J22" s="254"/>
      <c r="K22" s="255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321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322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196" t="s">
        <v>114</v>
      </c>
      <c r="B28" s="197"/>
      <c r="C28" s="197"/>
      <c r="D28" s="197"/>
      <c r="E28" s="197"/>
      <c r="F28" s="197"/>
      <c r="G28" s="197"/>
      <c r="H28" s="19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196" t="s">
        <v>48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6" t="s">
        <v>110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6" t="s">
        <v>111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4">
        <v>0</v>
      </c>
      <c r="J35" s="254"/>
      <c r="K35" s="255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196" t="s">
        <v>49</v>
      </c>
      <c r="B39" s="197"/>
      <c r="C39" s="197"/>
      <c r="D39" s="197"/>
      <c r="E39" s="197"/>
      <c r="F39" s="197"/>
      <c r="G39" s="197"/>
      <c r="H39" s="19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196" t="s">
        <v>148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6" t="s">
        <v>162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6" t="s">
        <v>163</v>
      </c>
      <c r="B47" s="197"/>
      <c r="C47" s="197"/>
      <c r="D47" s="197"/>
      <c r="E47" s="197"/>
      <c r="F47" s="197"/>
      <c r="G47" s="197"/>
      <c r="H47" s="19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6" t="s">
        <v>149</v>
      </c>
      <c r="B48" s="197"/>
      <c r="C48" s="197"/>
      <c r="D48" s="197"/>
      <c r="E48" s="197"/>
      <c r="F48" s="197"/>
      <c r="G48" s="197"/>
      <c r="H48" s="19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6" t="s">
        <v>15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6" t="s">
        <v>161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02" t="s">
        <v>177</v>
      </c>
      <c r="B53" s="203"/>
      <c r="C53" s="203"/>
      <c r="D53" s="203"/>
      <c r="E53" s="203"/>
      <c r="F53" s="203"/>
      <c r="G53" s="203"/>
      <c r="H53" s="20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3" zoomScaleSheetLayoutView="93" zoomScalePageLayoutView="0" workbookViewId="0" topLeftCell="A1">
      <selection activeCell="K24" sqref="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57421875" style="76" customWidth="1"/>
    <col min="11" max="11" width="12.28125" style="76" customWidth="1"/>
    <col min="12" max="12" width="10.140625" style="76" bestFit="1" customWidth="1"/>
    <col min="13" max="16384" width="9.140625" style="76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>
      <c r="A2" s="42"/>
      <c r="B2" s="74"/>
      <c r="C2" s="272" t="s">
        <v>282</v>
      </c>
      <c r="D2" s="272"/>
      <c r="E2" s="77">
        <v>41640</v>
      </c>
      <c r="F2" s="43" t="s">
        <v>250</v>
      </c>
      <c r="G2" s="273">
        <v>41820</v>
      </c>
      <c r="H2" s="274"/>
      <c r="I2" s="74"/>
      <c r="J2" s="74"/>
      <c r="K2" s="74"/>
      <c r="L2" s="78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0" t="s">
        <v>305</v>
      </c>
      <c r="J3" s="81" t="s">
        <v>150</v>
      </c>
      <c r="K3" s="81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3">
        <v>2</v>
      </c>
      <c r="J4" s="82" t="s">
        <v>283</v>
      </c>
      <c r="K4" s="82" t="s">
        <v>284</v>
      </c>
    </row>
    <row r="5" spans="1:11" ht="12.75">
      <c r="A5" s="270" t="s">
        <v>285</v>
      </c>
      <c r="B5" s="271"/>
      <c r="C5" s="271"/>
      <c r="D5" s="271"/>
      <c r="E5" s="271"/>
      <c r="F5" s="271"/>
      <c r="G5" s="271"/>
      <c r="H5" s="271"/>
      <c r="I5" s="44">
        <v>1</v>
      </c>
      <c r="J5" s="45">
        <v>42489900</v>
      </c>
      <c r="K5" s="45">
        <v>42489900</v>
      </c>
    </row>
    <row r="6" spans="1:11" ht="12.75">
      <c r="A6" s="270" t="s">
        <v>286</v>
      </c>
      <c r="B6" s="271"/>
      <c r="C6" s="271"/>
      <c r="D6" s="271"/>
      <c r="E6" s="271"/>
      <c r="F6" s="271"/>
      <c r="G6" s="271"/>
      <c r="H6" s="271"/>
      <c r="I6" s="44">
        <v>2</v>
      </c>
      <c r="J6" s="46">
        <v>119512</v>
      </c>
      <c r="K6" s="46">
        <v>119512</v>
      </c>
    </row>
    <row r="7" spans="1:11" ht="12.75">
      <c r="A7" s="270" t="s">
        <v>287</v>
      </c>
      <c r="B7" s="271"/>
      <c r="C7" s="271"/>
      <c r="D7" s="271"/>
      <c r="E7" s="271"/>
      <c r="F7" s="271"/>
      <c r="G7" s="271"/>
      <c r="H7" s="271"/>
      <c r="I7" s="44">
        <v>3</v>
      </c>
      <c r="J7" s="46">
        <v>1006140</v>
      </c>
      <c r="K7" s="46">
        <v>1006140</v>
      </c>
    </row>
    <row r="8" spans="1:11" ht="12.75">
      <c r="A8" s="270" t="s">
        <v>288</v>
      </c>
      <c r="B8" s="271"/>
      <c r="C8" s="271"/>
      <c r="D8" s="271"/>
      <c r="E8" s="271"/>
      <c r="F8" s="271"/>
      <c r="G8" s="271"/>
      <c r="H8" s="271"/>
      <c r="I8" s="44">
        <v>4</v>
      </c>
      <c r="J8" s="46">
        <v>-3162775</v>
      </c>
      <c r="K8" s="46">
        <v>-8225669</v>
      </c>
    </row>
    <row r="9" spans="1:11" ht="12.75">
      <c r="A9" s="270" t="s">
        <v>289</v>
      </c>
      <c r="B9" s="271"/>
      <c r="C9" s="271"/>
      <c r="D9" s="271"/>
      <c r="E9" s="271"/>
      <c r="F9" s="271"/>
      <c r="G9" s="271"/>
      <c r="H9" s="271"/>
      <c r="I9" s="44">
        <v>5</v>
      </c>
      <c r="J9" s="46">
        <v>-6467408</v>
      </c>
      <c r="K9" s="46">
        <v>-1430704</v>
      </c>
    </row>
    <row r="10" spans="1:11" ht="12.75">
      <c r="A10" s="270" t="s">
        <v>290</v>
      </c>
      <c r="B10" s="271"/>
      <c r="C10" s="271"/>
      <c r="D10" s="271"/>
      <c r="E10" s="271"/>
      <c r="F10" s="271"/>
      <c r="G10" s="271"/>
      <c r="H10" s="271"/>
      <c r="I10" s="44">
        <v>6</v>
      </c>
      <c r="J10" s="46">
        <v>11551966</v>
      </c>
      <c r="K10" s="46">
        <v>10418427</v>
      </c>
    </row>
    <row r="11" spans="1:11" ht="12.75">
      <c r="A11" s="270" t="s">
        <v>291</v>
      </c>
      <c r="B11" s="271"/>
      <c r="C11" s="271"/>
      <c r="D11" s="271"/>
      <c r="E11" s="271"/>
      <c r="F11" s="271"/>
      <c r="G11" s="271"/>
      <c r="H11" s="271"/>
      <c r="I11" s="44">
        <v>7</v>
      </c>
      <c r="J11" s="46"/>
      <c r="K11" s="46"/>
    </row>
    <row r="12" spans="1:11" ht="12.75">
      <c r="A12" s="270" t="s">
        <v>292</v>
      </c>
      <c r="B12" s="271"/>
      <c r="C12" s="271"/>
      <c r="D12" s="271"/>
      <c r="E12" s="271"/>
      <c r="F12" s="271"/>
      <c r="G12" s="271"/>
      <c r="H12" s="271"/>
      <c r="I12" s="44">
        <v>8</v>
      </c>
      <c r="J12" s="46"/>
      <c r="K12" s="46"/>
    </row>
    <row r="13" spans="1:11" ht="12.75">
      <c r="A13" s="270" t="s">
        <v>293</v>
      </c>
      <c r="B13" s="271"/>
      <c r="C13" s="271"/>
      <c r="D13" s="271"/>
      <c r="E13" s="271"/>
      <c r="F13" s="271"/>
      <c r="G13" s="271"/>
      <c r="H13" s="271"/>
      <c r="I13" s="44">
        <v>9</v>
      </c>
      <c r="J13" s="46"/>
      <c r="K13" s="46"/>
    </row>
    <row r="14" spans="1:12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131">
        <f>SUM(J5:J13)</f>
        <v>45537335</v>
      </c>
      <c r="K14" s="131">
        <f>SUM(K5:K13)</f>
        <v>44377606</v>
      </c>
      <c r="L14" s="132"/>
    </row>
    <row r="15" spans="1:12" ht="12.75">
      <c r="A15" s="270" t="s">
        <v>295</v>
      </c>
      <c r="B15" s="271"/>
      <c r="C15" s="271"/>
      <c r="D15" s="271"/>
      <c r="E15" s="271"/>
      <c r="F15" s="271"/>
      <c r="G15" s="271"/>
      <c r="H15" s="271"/>
      <c r="I15" s="44">
        <v>11</v>
      </c>
      <c r="J15" s="46"/>
      <c r="K15" s="46"/>
      <c r="L15" s="132"/>
    </row>
    <row r="16" spans="1:11" ht="12.75">
      <c r="A16" s="270" t="s">
        <v>296</v>
      </c>
      <c r="B16" s="271"/>
      <c r="C16" s="271"/>
      <c r="D16" s="271"/>
      <c r="E16" s="271"/>
      <c r="F16" s="271"/>
      <c r="G16" s="271"/>
      <c r="H16" s="271"/>
      <c r="I16" s="44">
        <v>12</v>
      </c>
      <c r="J16" s="46"/>
      <c r="K16" s="46"/>
    </row>
    <row r="17" spans="1:11" ht="12.75">
      <c r="A17" s="270" t="s">
        <v>297</v>
      </c>
      <c r="B17" s="271"/>
      <c r="C17" s="271"/>
      <c r="D17" s="271"/>
      <c r="E17" s="271"/>
      <c r="F17" s="271"/>
      <c r="G17" s="271"/>
      <c r="H17" s="271"/>
      <c r="I17" s="44">
        <v>13</v>
      </c>
      <c r="J17" s="46"/>
      <c r="K17" s="46"/>
    </row>
    <row r="18" spans="1:11" ht="12.75">
      <c r="A18" s="270" t="s">
        <v>298</v>
      </c>
      <c r="B18" s="271"/>
      <c r="C18" s="271"/>
      <c r="D18" s="271"/>
      <c r="E18" s="271"/>
      <c r="F18" s="271"/>
      <c r="G18" s="271"/>
      <c r="H18" s="271"/>
      <c r="I18" s="44">
        <v>14</v>
      </c>
      <c r="J18" s="46"/>
      <c r="K18" s="46"/>
    </row>
    <row r="19" spans="1:11" ht="12.75">
      <c r="A19" s="270" t="s">
        <v>299</v>
      </c>
      <c r="B19" s="271"/>
      <c r="C19" s="271"/>
      <c r="D19" s="271"/>
      <c r="E19" s="271"/>
      <c r="F19" s="271"/>
      <c r="G19" s="271"/>
      <c r="H19" s="271"/>
      <c r="I19" s="44">
        <v>15</v>
      </c>
      <c r="J19" s="46"/>
      <c r="K19" s="46"/>
    </row>
    <row r="20" spans="1:11" ht="12.75">
      <c r="A20" s="270" t="s">
        <v>300</v>
      </c>
      <c r="B20" s="271"/>
      <c r="C20" s="271"/>
      <c r="D20" s="271"/>
      <c r="E20" s="271"/>
      <c r="F20" s="271"/>
      <c r="G20" s="271"/>
      <c r="H20" s="271"/>
      <c r="I20" s="44">
        <v>16</v>
      </c>
      <c r="J20" s="46"/>
      <c r="K20" s="46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>
        <f>+J14</f>
        <v>45537335</v>
      </c>
      <c r="K23" s="45">
        <f>+K14</f>
        <v>44377606</v>
      </c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9"/>
      <c r="K24" s="79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2014-04-30T14:05:01Z</cp:lastPrinted>
  <dcterms:created xsi:type="dcterms:W3CDTF">2008-10-17T11:51:54Z</dcterms:created>
  <dcterms:modified xsi:type="dcterms:W3CDTF">2014-07-31T07:49:28Z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