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5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<sst xmlns="http://schemas.openxmlformats.org/spreadsheetml/2006/main" count="406" uniqueCount="354">
  <si>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</si>
  <si>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</si>
  <si>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</si>
  <si>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</si>
  <si>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</si>
  <si>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</si>
  <si>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</si>
  <si>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</si>
  <si>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</si>
  <si>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</si>
  <si>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</si>
  <si>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</si>
  <si>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</si>
  <si>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</si>
  <si>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</si>
  <si>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</si>
  <si>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</si>
  <si>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</si>
  <si>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</si>
  <si>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</si>
  <si>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</si>
  <si>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</si>
  <si>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</si>
  <si>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</si>
  <si>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</si>
  <si>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</si>
  <si>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</si>
  <si>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</si>
  <si>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</si>
  <si>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</si>
  <si>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</si>
  <si>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</si>
  <si>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</si>
  <si>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</si>
  <si>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</si>
  <si>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</si>
  <si>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</si>
  <si>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</si>
  <si>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</si>
  <si>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</si>
  <si>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</si>
  <si>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</si>
  <si>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</si>
  <si>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</si>
  <si>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</si>
  <si>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</si>
  <si>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</si>
  <si>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</si>
  <si>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</si>
  <si>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</si>
  <si>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</si>
  <si>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</si>
  <si>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</si>
  <si>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</si>
  <si>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</si>
  <si>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</si>
  <si>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</si>
  <si>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</si>
  <si>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</si>
  <si>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</si>
  <si>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</si>
  <si>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</si>
  <si>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</si>
  <si>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</si>
  <si>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</si>
  <si>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</si>
  <si>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</si>
  <si>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</si>
  <si>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</si>
  <si>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</si>
  <si>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</si>
  <si>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</si>
  <si>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</si>
  <si>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</si>
  <si>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</si>
  <si>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</si>
  <si>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</si>
  <si>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</si>
  <si>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</si>
  <si>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</si>
  <si>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</si>
  <si>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</si>
  <si>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</si>
  <si>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</si>
  <si>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</si>
  <si>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</si>
  <si>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</si>
  <si>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</si>
  <si>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</si>
  <si>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</si>
  <si>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</si>
  <si>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</si>
  <si>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</si>
  <si>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</si>
  <si>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</si>
  <si>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</si>
  <si>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</si>
  <si>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</si>
  <si>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</si>
  <si>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</si>
  <si>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</si>
  <si>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</si>
  <si>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</si>
  <si>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</si>
  <si>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</si>
  <si>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</si>
  <si>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</si>
  <si>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</si>
  <si>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</si>
  <si>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</si>
  <si>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</si>
  <si>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</si>
  <si>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</si>
  <si>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</si>
  <si>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</si>
  <si>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</si>
  <si>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</si>
  <si>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</si>
  <si>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</si>
  <si>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</si>
  <si>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</si>
  <si>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</si>
  <si>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</si>
  <si>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</si>
  <si>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</si>
  <si>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</si>
  <si>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</si>
  <si>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</si>
  <si>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</si>
  <si>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</si>
  <si>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</si>
  <si>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</si>
  <si>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</si>
  <si>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</si>
  <si>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</si>
  <si>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</si>
  <si>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</si>
  <si>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</si>
  <si>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</si>
  <si>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</si>
  <si>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</si>
  <si>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</si>
  <si>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</si>
  <si>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</si>
  <si>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</si>
  <si>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</si>
  <si>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</si>
  <si>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</si>
  <si>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</si>
  <si>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</si>
  <si>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</si>
  <si>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</si>
  <si>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</si>
  <si>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</si>
  <si>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</si>
  <si>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</si>
  <si>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</si>
  <si>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</si>
  <si>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</si>
  <si>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</si>
  <si>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</si>
  <si>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</si>
  <si>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</si>
  <si>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</si>
  <si>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</si>
  <si>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</si>
  <si>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</si>
  <si>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</si>
  <si>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</si>
  <si>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</si>
  <si>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</si>
  <si>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</si>
  <si>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</si>
  <si>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</si>
  <si>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</si>
  <si>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</si>
  <si>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</si>
  <si>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</si>
  <si>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</si>
  <si>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</si>
  <si>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</si>
  <si>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</si>
  <si>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</si>
  <si>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</si>
  <si>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</si>
  <si>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</si>
  <si>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</si>
  <si>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</si>
  <si>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</si>
  <si>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</si>
  <si>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</si>
  <si>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</si>
  <si>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</si>
  <si>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</si>
  <si>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</si>
  <si>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</si>
  <si>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</si>
  <si>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</si>
  <si>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</si>
  <si>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</si>
  <si>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</si>
  <si>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</si>
  <si>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</si>
  <si>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</si>
  <si>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</si>
  <si>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</si>
  <si>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</si>
  <si>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</si>
  <si>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</si>
  <si>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</si>
  <si>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</si>
  <si>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</si>
  <si>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</si>
  <si>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</si>
  <si>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</si>
  <si>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</si>
  <si>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</si>
  <si>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</si>
  <si>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</si>
  <si>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</si>
  <si>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</si>
  <si>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</si>
  <si>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</si>
  <si>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</si>
  <si>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</si>
  <si>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</si>
  <si>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</si>
  <si>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</si>
  <si>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</si>
  <si>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</si>
  <si>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</si>
  <si>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</si>
  <si>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</si>
  <si>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</si>
  <si>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</si>
  <si>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</si>
  <si>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</si>
  <si>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</si>
  <si>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</si>
  <si>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</si>
  <si>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</si>
  <si>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</si>
  <si>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</si>
  <si>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</si>
  <si>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</si>
  <si>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</si>
  <si>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</si>
  <si>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</si>
  <si>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</si>
  <si>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</si>
  <si>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</si>
  <si>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</si>
  <si>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</si>
  <si>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</si>
  <si>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</si>
  <si>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</si>
  <si>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</si>
  <si>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</si>
  <si>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</si>
  <si>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</si>
  <si>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</si>
  <si>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</si>
  <si>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</si>
  <si>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</si>
  <si>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</si>
  <si>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</si>
  <si>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</si>
  <si>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</si>
  <si>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</si>
  <si>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</si>
  <si>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</si>
  <si>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</si>
  <si>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</si>
  <si>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</si>
  <si>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</si>
  <si>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</si>
  <si>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</si>
  <si>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</si>
  <si>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</si>
  <si>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</si>
  <si>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</si>
  <si>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</si>
  <si>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</si>
  <si>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</si>
  <si>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</si>
  <si>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</si>
  <si>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</si>
  <si>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</si>
  <si>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</si>
  <si>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</si>
  <si>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</si>
  <si>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</si>
  <si>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</si>
  <si>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</si>
  <si>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</si>
  <si>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</si>
  <si>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</si>
  <si>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</si>
  <si>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</si>
  <si>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</si>
  <si>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</si>
  <si>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</si>
  <si>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</si>
  <si>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</si>
  <si>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</si>
  <si>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</si>
  <si>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</si>
  <si>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</si>
  <si>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</si>
  <si>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</si>
  <si>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</si>
  <si>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</si>
  <si>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</si>
  <si>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</si>
  <si>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</si>
  <si>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</si>
  <si>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</si>
  <si>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</si>
  <si>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</si>
  <si>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</si>
  <si>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</si>
  <si>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</si>
  <si>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</si>
  <si>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</si>
  <si>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</si>
  <si>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</si>
  <si>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</si>
  <si>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</si>
  <si>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</si>
  <si>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</si>
  <si>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</si>
  <si>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</si>
  <si>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</si>
  <si>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</si>
  <si>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</si>
  <si>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</si>
  <si>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</si>
  <si>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</si>
  <si>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JADRAN ČARAPE DOO</t>
  </si>
  <si>
    <t>NOVI SAD, SRBIJA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</si>
  <si>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</si>
  <si>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</si>
  <si>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</si>
  <si>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</si>
  <si>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</si>
  <si>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</si>
  <si>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420092629</t>
  </si>
  <si>
    <t>20175362</t>
  </si>
  <si>
    <t>2486652</t>
  </si>
  <si>
    <t>31.3.2014.</t>
  </si>
  <si>
    <t>stanje na dan 31.03.2014.</t>
  </si>
  <si>
    <t>u razdoblju 01.01. do 31.03.2014.</t>
  </si>
  <si>
    <t xml:space="preserve">JADRAN-ČARAPE TRGOVINA </t>
  </si>
  <si>
    <t>ZAGREB, HRVATSKA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</si>
</sst>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9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52">
      <selection activeCell="E37" sqref="E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9" t="s">
        <v>323</v>
      </c>
      <c r="F2" s="12"/>
      <c r="G2" s="13" t="s">
        <v>250</v>
      </c>
      <c r="H2" s="119" t="s">
        <v>349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3" t="s">
        <v>251</v>
      </c>
      <c r="B6" s="144"/>
      <c r="C6" s="135" t="s">
        <v>324</v>
      </c>
      <c r="D6" s="13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5" t="s">
        <v>252</v>
      </c>
      <c r="B8" s="146"/>
      <c r="C8" s="135" t="s">
        <v>325</v>
      </c>
      <c r="D8" s="13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2" t="s">
        <v>253</v>
      </c>
      <c r="B10" s="133"/>
      <c r="C10" s="135" t="s">
        <v>326</v>
      </c>
      <c r="D10" s="13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3" t="s">
        <v>254</v>
      </c>
      <c r="B12" s="144"/>
      <c r="C12" s="147" t="s">
        <v>327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3" t="s">
        <v>255</v>
      </c>
      <c r="B14" s="144"/>
      <c r="C14" s="150">
        <v>10040</v>
      </c>
      <c r="D14" s="151"/>
      <c r="E14" s="16"/>
      <c r="F14" s="147" t="s">
        <v>328</v>
      </c>
      <c r="G14" s="148"/>
      <c r="H14" s="148"/>
      <c r="I14" s="14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3" t="s">
        <v>256</v>
      </c>
      <c r="B16" s="144"/>
      <c r="C16" s="147" t="s">
        <v>329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3" t="s">
        <v>257</v>
      </c>
      <c r="B18" s="144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3" t="s">
        <v>258</v>
      </c>
      <c r="B20" s="144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3" t="s">
        <v>259</v>
      </c>
      <c r="B22" s="144"/>
      <c r="C22" s="120">
        <v>133</v>
      </c>
      <c r="D22" s="147" t="s">
        <v>343</v>
      </c>
      <c r="E22" s="155"/>
      <c r="F22" s="156"/>
      <c r="G22" s="143"/>
      <c r="H22" s="157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3" t="s">
        <v>260</v>
      </c>
      <c r="B24" s="144"/>
      <c r="C24" s="120">
        <v>21</v>
      </c>
      <c r="D24" s="147" t="s">
        <v>344</v>
      </c>
      <c r="E24" s="155"/>
      <c r="F24" s="155"/>
      <c r="G24" s="156"/>
      <c r="H24" s="51" t="s">
        <v>261</v>
      </c>
      <c r="I24" s="128">
        <v>281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3" t="s">
        <v>262</v>
      </c>
      <c r="B26" s="144"/>
      <c r="C26" s="121" t="s">
        <v>342</v>
      </c>
      <c r="D26" s="25"/>
      <c r="E26" s="33"/>
      <c r="F26" s="24"/>
      <c r="G26" s="158" t="s">
        <v>263</v>
      </c>
      <c r="H26" s="144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ht="12.75">
      <c r="A32" s="166" t="s">
        <v>338</v>
      </c>
      <c r="B32" s="167"/>
      <c r="C32" s="167"/>
      <c r="D32" s="168"/>
      <c r="E32" s="166" t="s">
        <v>339</v>
      </c>
      <c r="F32" s="167"/>
      <c r="G32" s="167"/>
      <c r="H32" s="135" t="s">
        <v>346</v>
      </c>
      <c r="I32" s="13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6" t="s">
        <v>340</v>
      </c>
      <c r="B34" s="167"/>
      <c r="C34" s="167"/>
      <c r="D34" s="168"/>
      <c r="E34" s="166" t="s">
        <v>341</v>
      </c>
      <c r="F34" s="167"/>
      <c r="G34" s="167"/>
      <c r="H34" s="135" t="s">
        <v>347</v>
      </c>
      <c r="I34" s="13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 t="s">
        <v>352</v>
      </c>
      <c r="B36" s="167"/>
      <c r="C36" s="167"/>
      <c r="D36" s="168"/>
      <c r="E36" s="166" t="s">
        <v>353</v>
      </c>
      <c r="F36" s="167"/>
      <c r="G36" s="167"/>
      <c r="H36" s="135" t="s">
        <v>348</v>
      </c>
      <c r="I36" s="136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2" t="s">
        <v>267</v>
      </c>
      <c r="B44" s="175"/>
      <c r="C44" s="135"/>
      <c r="D44" s="136"/>
      <c r="E44" s="26"/>
      <c r="F44" s="147"/>
      <c r="G44" s="167"/>
      <c r="H44" s="167"/>
      <c r="I44" s="168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78"/>
      <c r="H45" s="35"/>
      <c r="I45" s="106"/>
      <c r="J45" s="10"/>
      <c r="K45" s="10"/>
      <c r="L45" s="10"/>
    </row>
    <row r="46" spans="1:12" ht="12.75">
      <c r="A46" s="132" t="s">
        <v>268</v>
      </c>
      <c r="B46" s="175"/>
      <c r="C46" s="147" t="s">
        <v>333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2" t="s">
        <v>270</v>
      </c>
      <c r="B48" s="175"/>
      <c r="C48" s="181" t="s">
        <v>334</v>
      </c>
      <c r="D48" s="182"/>
      <c r="E48" s="183"/>
      <c r="F48" s="16"/>
      <c r="G48" s="51" t="s">
        <v>271</v>
      </c>
      <c r="H48" s="181" t="s">
        <v>335</v>
      </c>
      <c r="I48" s="18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2" t="s">
        <v>257</v>
      </c>
      <c r="B50" s="175"/>
      <c r="C50" s="188" t="s">
        <v>336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3" t="s">
        <v>272</v>
      </c>
      <c r="B52" s="144"/>
      <c r="C52" s="189" t="s">
        <v>345</v>
      </c>
      <c r="D52" s="182"/>
      <c r="E52" s="182"/>
      <c r="F52" s="182"/>
      <c r="G52" s="182"/>
      <c r="H52" s="182"/>
      <c r="I52" s="149"/>
      <c r="J52" s="10"/>
      <c r="K52" s="10"/>
      <c r="L52" s="10"/>
    </row>
    <row r="53" spans="1:12" ht="12.75">
      <c r="A53" s="107"/>
      <c r="B53" s="20"/>
      <c r="C53" s="171" t="s">
        <v>273</v>
      </c>
      <c r="D53" s="171"/>
      <c r="E53" s="171"/>
      <c r="F53" s="171"/>
      <c r="G53" s="171"/>
      <c r="H53" s="17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0" t="s">
        <v>274</v>
      </c>
      <c r="C55" s="191"/>
      <c r="D55" s="191"/>
      <c r="E55" s="19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7"/>
      <c r="B57" s="192" t="s">
        <v>307</v>
      </c>
      <c r="C57" s="193"/>
      <c r="D57" s="193"/>
      <c r="E57" s="193"/>
      <c r="F57" s="193"/>
      <c r="G57" s="193"/>
      <c r="H57" s="193"/>
      <c r="I57" s="109"/>
      <c r="J57" s="10"/>
      <c r="K57" s="10"/>
      <c r="L57" s="10"/>
    </row>
    <row r="58" spans="1:12" ht="12.75">
      <c r="A58" s="107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7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6"/>
      <c r="H63" s="187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10" zoomScaleSheetLayoutView="110" zoomScalePageLayoutView="0" workbookViewId="0" topLeftCell="A73">
      <selection activeCell="K65" sqref="K65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1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47716717</v>
      </c>
      <c r="K8" s="53">
        <f>K9+K16+K26+K35+K39</f>
        <v>46545063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319589</v>
      </c>
      <c r="K9" s="53">
        <f>SUM(K10:K15)</f>
        <v>282848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276287</v>
      </c>
      <c r="K10" s="53">
        <v>241751</v>
      </c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/>
      <c r="K11" s="7"/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43302</v>
      </c>
      <c r="K15" s="7">
        <v>41097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46578817</v>
      </c>
      <c r="K16" s="53">
        <f>SUM(K17:K25)</f>
        <v>45443904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7126327</v>
      </c>
      <c r="K17" s="7">
        <v>7126327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30327609</v>
      </c>
      <c r="K18" s="7">
        <v>29894222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7390457</v>
      </c>
      <c r="K19" s="7">
        <v>6765548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443029</v>
      </c>
      <c r="K20" s="7">
        <v>366412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1291395</v>
      </c>
      <c r="K23" s="7">
        <v>1291395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>
        <v>0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/>
      <c r="K27" s="7"/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>
        <v>0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126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4255</v>
      </c>
      <c r="K38" s="7">
        <v>4255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814056</v>
      </c>
      <c r="K39" s="7">
        <v>814056</v>
      </c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48712380</v>
      </c>
      <c r="K40" s="53">
        <f>K41+K49+K56+K64</f>
        <v>48800759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33158123</v>
      </c>
      <c r="K41" s="53">
        <f>SUM(K42:K48)</f>
        <v>32513869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7612358</v>
      </c>
      <c r="K42" s="7">
        <v>8343293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6825586</v>
      </c>
      <c r="K43" s="7">
        <v>6062832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18116817</v>
      </c>
      <c r="K44" s="7">
        <v>17505035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603362</v>
      </c>
      <c r="K45" s="7">
        <v>602709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14658585</v>
      </c>
      <c r="K49" s="53">
        <f>SUM(K50:K55)</f>
        <v>15290485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14468923</v>
      </c>
      <c r="K51" s="7">
        <v>15189598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29226</v>
      </c>
      <c r="K53" s="7">
        <v>30312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121267</v>
      </c>
      <c r="K54" s="7">
        <v>68975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39169</v>
      </c>
      <c r="K55" s="7">
        <v>1600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>
        <v>0</v>
      </c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>
        <v>0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>
        <v>0</v>
      </c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>
        <v>0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>
        <v>0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K63" s="7">
        <v>0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895672</v>
      </c>
      <c r="K64" s="7">
        <v>996405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615098</v>
      </c>
      <c r="K65" s="7">
        <v>1077367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97044195</v>
      </c>
      <c r="K66" s="53">
        <f>K7+K8+K40+K65</f>
        <v>96423189</v>
      </c>
    </row>
    <row r="67" spans="1:11" ht="12.75">
      <c r="A67" s="201" t="s">
        <v>91</v>
      </c>
      <c r="B67" s="202"/>
      <c r="C67" s="202"/>
      <c r="D67" s="202"/>
      <c r="E67" s="202"/>
      <c r="F67" s="202"/>
      <c r="G67" s="202"/>
      <c r="H67" s="203"/>
      <c r="I67" s="4">
        <v>61</v>
      </c>
      <c r="J67" s="8">
        <v>1345238</v>
      </c>
      <c r="K67" s="129">
        <v>1550573</v>
      </c>
    </row>
    <row r="68" spans="1:11" ht="12.75">
      <c r="A68" s="198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1"/>
      <c r="I69" s="3">
        <v>62</v>
      </c>
      <c r="J69" s="54">
        <f>J70+J71+J72+J78+J79+J82+J85</f>
        <v>45537335</v>
      </c>
      <c r="K69" s="54">
        <f>K70+K71+K72+K78+K79+K82+K85</f>
        <v>44991255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42489900</v>
      </c>
      <c r="K70" s="7">
        <v>42489900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119512</v>
      </c>
      <c r="K71" s="7">
        <v>119511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1006140</v>
      </c>
      <c r="K72" s="53">
        <f>K73+K74-K75+K76+K77</f>
        <v>1006140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781715</v>
      </c>
      <c r="K73" s="7">
        <v>781715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224425</v>
      </c>
      <c r="K77" s="7">
        <v>224425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11551966</v>
      </c>
      <c r="K78" s="7">
        <v>10941887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-3162775</v>
      </c>
      <c r="K79" s="53">
        <f>K80-K81</f>
        <v>-9013399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5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3162775</v>
      </c>
      <c r="K81" s="7">
        <v>9013399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-6467408</v>
      </c>
      <c r="K82" s="53">
        <f>K83-K84</f>
        <v>-552784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6467408</v>
      </c>
      <c r="K84" s="7">
        <v>552784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203837</v>
      </c>
      <c r="K86" s="53">
        <f>SUM(K87:K89)</f>
        <v>203837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203837</v>
      </c>
      <c r="K89" s="7">
        <v>203837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5045777</v>
      </c>
      <c r="K90" s="53">
        <f>SUM(K91:K99)</f>
        <v>5045777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 customHeight="1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5045777</v>
      </c>
      <c r="K93" s="7">
        <v>5045777</v>
      </c>
    </row>
    <row r="94" spans="1:11" ht="12.75" customHeight="1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 customHeight="1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 customHeight="1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 customHeight="1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 customHeight="1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 customHeight="1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 customHeight="1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43561235</v>
      </c>
      <c r="K100" s="53">
        <f>SUM(K101:K112)</f>
        <v>43552465</v>
      </c>
    </row>
    <row r="101" spans="1:11" ht="12.75" customHeight="1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 customHeight="1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243885</v>
      </c>
      <c r="K102" s="7">
        <v>243886</v>
      </c>
    </row>
    <row r="103" spans="1:11" ht="12.75" customHeight="1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7845070</v>
      </c>
      <c r="K103" s="7">
        <v>9293614</v>
      </c>
    </row>
    <row r="104" spans="1:11" ht="12.75" customHeight="1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 customHeight="1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25948230</v>
      </c>
      <c r="K105" s="7">
        <v>24694204</v>
      </c>
    </row>
    <row r="106" spans="1:11" ht="12.75" customHeight="1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0" ht="12.75" customHeight="1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</row>
    <row r="108" spans="1:11" ht="12.75" customHeight="1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825854</v>
      </c>
      <c r="K108" s="7">
        <v>829214</v>
      </c>
    </row>
    <row r="109" spans="1:11" ht="12.75" customHeight="1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1736035</v>
      </c>
      <c r="K109" s="7">
        <v>1624495</v>
      </c>
    </row>
    <row r="110" spans="1:11" ht="12.75" customHeight="1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6618090</v>
      </c>
      <c r="K110" s="7">
        <v>6618090</v>
      </c>
    </row>
    <row r="111" spans="1:11" ht="12.75" customHeight="1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 customHeight="1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344071</v>
      </c>
      <c r="K112" s="7">
        <v>248962</v>
      </c>
    </row>
    <row r="113" spans="1:11" ht="12.75" customHeight="1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2696011</v>
      </c>
      <c r="K113" s="7">
        <v>2629855</v>
      </c>
    </row>
    <row r="114" spans="1:11" ht="12.75" customHeight="1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+J69+J86+J90+J100+J113</f>
        <v>97044195</v>
      </c>
      <c r="K114" s="53">
        <f>K69+K86+K90+K100+K113</f>
        <v>96423189</v>
      </c>
    </row>
    <row r="115" spans="1:11" ht="12.75" customHeight="1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1345238</v>
      </c>
      <c r="K115" s="129">
        <v>1550573</v>
      </c>
    </row>
    <row r="116" spans="1:11" ht="12.75" customHeight="1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200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f>+J69</f>
        <v>45537335</v>
      </c>
      <c r="K118" s="7">
        <f>+K69</f>
        <v>44991255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4" ht="12.75">
      <c r="J124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J62 K108:K115 J70:K70 J86:J115 K7:K67 J64:J67 J79:K84 K86:K106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31">
      <selection activeCell="L20" sqref="L20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3.5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50" t="s">
        <v>337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1"/>
      <c r="I7" s="3">
        <v>111</v>
      </c>
      <c r="J7" s="54">
        <f>SUM(J8:J9)</f>
        <v>13364314</v>
      </c>
      <c r="K7" s="54">
        <f>SUM(K8:K9)</f>
        <v>13364314</v>
      </c>
      <c r="L7" s="54">
        <f>SUM(L8:L9)</f>
        <v>16344969</v>
      </c>
      <c r="M7" s="54">
        <f>SUM(M8:M9)</f>
        <v>16344969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13183334</v>
      </c>
      <c r="K8" s="7">
        <v>13183334</v>
      </c>
      <c r="L8" s="7">
        <v>16035322</v>
      </c>
      <c r="M8" s="7">
        <v>16035322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180980</v>
      </c>
      <c r="K9" s="7">
        <v>180980</v>
      </c>
      <c r="L9" s="7">
        <f>309072+575</f>
        <v>309647</v>
      </c>
      <c r="M9" s="7">
        <f>309072+575</f>
        <v>309647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16165564</v>
      </c>
      <c r="K10" s="53">
        <f>K11+K12+K16+K20+K21+K22+K25+K26</f>
        <v>16165564</v>
      </c>
      <c r="L10" s="53">
        <f>L11+L12+L16+L20+L21+L22+L25+L26</f>
        <v>16668606</v>
      </c>
      <c r="M10" s="53">
        <f>M11+M12+M16+M20+M21+M22+M25+M26</f>
        <v>16668606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-777863</v>
      </c>
      <c r="K11" s="7">
        <v>-777863</v>
      </c>
      <c r="L11" s="7">
        <v>907247</v>
      </c>
      <c r="M11" s="7">
        <v>907247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10925538</v>
      </c>
      <c r="K12" s="53">
        <f>SUM(K13:K15)</f>
        <v>10925538</v>
      </c>
      <c r="L12" s="53">
        <f>SUM(L13:L15)</f>
        <v>10323424</v>
      </c>
      <c r="M12" s="53">
        <f>SUM(M13:M15)</f>
        <v>10323424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8078924</v>
      </c>
      <c r="K13" s="7">
        <v>8078924</v>
      </c>
      <c r="L13" s="7">
        <v>8493283</v>
      </c>
      <c r="M13" s="7">
        <v>8493283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1340518</v>
      </c>
      <c r="K14" s="7">
        <v>1340518</v>
      </c>
      <c r="L14" s="7">
        <v>311500</v>
      </c>
      <c r="M14" s="7">
        <v>311500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1506096</v>
      </c>
      <c r="K15" s="7">
        <v>1506096</v>
      </c>
      <c r="L15" s="7">
        <v>1518641</v>
      </c>
      <c r="M15" s="7">
        <v>1518641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4064241</v>
      </c>
      <c r="K16" s="53">
        <f>SUM(K17:K19)</f>
        <v>4064241</v>
      </c>
      <c r="L16" s="53">
        <f>SUM(L17:L19)</f>
        <v>3675496</v>
      </c>
      <c r="M16" s="53">
        <f>SUM(M17:M19)</f>
        <v>3675496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2709504</v>
      </c>
      <c r="K17" s="7">
        <v>2709504</v>
      </c>
      <c r="L17" s="7">
        <v>2427673</v>
      </c>
      <c r="M17" s="7">
        <v>2427673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828662</v>
      </c>
      <c r="K18" s="7">
        <v>828662</v>
      </c>
      <c r="L18" s="7">
        <v>768793</v>
      </c>
      <c r="M18" s="7">
        <v>768793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526075</v>
      </c>
      <c r="K19" s="7">
        <v>526075</v>
      </c>
      <c r="L19" s="7">
        <v>479030</v>
      </c>
      <c r="M19" s="7">
        <v>479030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1177960</v>
      </c>
      <c r="K20" s="7">
        <v>1177960</v>
      </c>
      <c r="L20" s="7">
        <v>1158864</v>
      </c>
      <c r="M20" s="7">
        <v>1158864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761393</v>
      </c>
      <c r="K21" s="7">
        <v>761393</v>
      </c>
      <c r="L21" s="7">
        <v>545094</v>
      </c>
      <c r="M21" s="7">
        <v>545094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14295</v>
      </c>
      <c r="K26" s="7">
        <v>14295</v>
      </c>
      <c r="L26" s="7">
        <v>58481</v>
      </c>
      <c r="M26" s="7">
        <v>58481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53237</v>
      </c>
      <c r="K27" s="53">
        <f>SUM(K28:K32)</f>
        <v>53237</v>
      </c>
      <c r="L27" s="53">
        <f>SUM(L28:L32)</f>
        <v>0</v>
      </c>
      <c r="M27" s="53">
        <f>SUM(M28:M32)</f>
        <v>0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/>
      <c r="K29" s="7"/>
      <c r="L29" s="7"/>
      <c r="M29" s="7"/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53237</v>
      </c>
      <c r="K32" s="7">
        <v>53237</v>
      </c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210865</v>
      </c>
      <c r="K33" s="53">
        <f>SUM(K34:K37)</f>
        <v>210865</v>
      </c>
      <c r="L33" s="53">
        <f>SUM(L34:L37)</f>
        <v>229147</v>
      </c>
      <c r="M33" s="53">
        <f>SUM(M34:M37)</f>
        <v>229147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16132</v>
      </c>
      <c r="K34" s="7">
        <v>16132</v>
      </c>
      <c r="L34" s="7"/>
      <c r="M34" s="7"/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194733</v>
      </c>
      <c r="K35" s="7">
        <v>194733</v>
      </c>
      <c r="L35" s="7">
        <f>260219-31072</f>
        <v>229147</v>
      </c>
      <c r="M35" s="7">
        <f>260219-31072</f>
        <v>229147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13417551</v>
      </c>
      <c r="K42" s="53">
        <f>K7+K27+K38+K40</f>
        <v>13417551</v>
      </c>
      <c r="L42" s="53">
        <f>L7+L27+L38+L40</f>
        <v>16344969</v>
      </c>
      <c r="M42" s="53">
        <f>M7+M27+M38+M40</f>
        <v>16344969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16376429</v>
      </c>
      <c r="K43" s="53">
        <f>K10+K33+K39+K41</f>
        <v>16376429</v>
      </c>
      <c r="L43" s="53">
        <f>L10+L33+L39+L41</f>
        <v>16897753</v>
      </c>
      <c r="M43" s="53">
        <f>M10+M33+M39+M41</f>
        <v>16897753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-2958878</v>
      </c>
      <c r="K44" s="53">
        <f>K42-K43</f>
        <v>-2958878</v>
      </c>
      <c r="L44" s="53">
        <f>L42-L43</f>
        <v>-552784</v>
      </c>
      <c r="M44" s="53">
        <f>M42-M43</f>
        <v>-552784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2958878</v>
      </c>
      <c r="K46" s="53">
        <f>IF(K43&gt;K42,K43-K42,0)</f>
        <v>2958878</v>
      </c>
      <c r="L46" s="53">
        <f>IF(L43&gt;L42,L43-L42,0)</f>
        <v>552784</v>
      </c>
      <c r="M46" s="53">
        <f>IF(M43&gt;M42,M43-M42,0)</f>
        <v>552784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-2958878</v>
      </c>
      <c r="K48" s="53">
        <f>K44-K47</f>
        <v>-2958878</v>
      </c>
      <c r="L48" s="53">
        <f>L44-L47</f>
        <v>-552784</v>
      </c>
      <c r="M48" s="53">
        <f>M44-M47</f>
        <v>-552784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2958878</v>
      </c>
      <c r="K50" s="61">
        <f>IF(K48&lt;0,-K48,0)</f>
        <v>2958878</v>
      </c>
      <c r="L50" s="61">
        <f>IF(L48&lt;0,-L48,0)</f>
        <v>552784</v>
      </c>
      <c r="M50" s="61">
        <f>IF(M48&lt;0,-M48,0)</f>
        <v>552784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1"/>
      <c r="I56" s="9">
        <v>157</v>
      </c>
      <c r="J56" s="6">
        <f>+J48</f>
        <v>-2958878</v>
      </c>
      <c r="K56" s="6">
        <f>+K48</f>
        <v>-2958878</v>
      </c>
      <c r="L56" s="6">
        <f>+L48</f>
        <v>-552784</v>
      </c>
      <c r="M56" s="6">
        <f>+M48</f>
        <v>-552784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0</v>
      </c>
      <c r="K57" s="53">
        <f>SUM(K58:K64)</f>
        <v>0</v>
      </c>
      <c r="L57" s="53"/>
      <c r="M57" s="53"/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-2958878</v>
      </c>
      <c r="K67" s="61">
        <f>K56+K66</f>
        <v>-2958878</v>
      </c>
      <c r="L67" s="61">
        <f>L56+L66</f>
        <v>-552784</v>
      </c>
      <c r="M67" s="61">
        <f>M56+M66</f>
        <v>-552784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-2958878</v>
      </c>
      <c r="K70" s="7">
        <f>+K67</f>
        <v>-2958878</v>
      </c>
      <c r="L70" s="7">
        <f>+L67</f>
        <v>-552784</v>
      </c>
      <c r="M70" s="7">
        <f>+M67</f>
        <v>-552784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7:M57 K59:K65 L58:L65 J56:L56 M70 K66:M67 J58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34:M35 J7:M10 J34:J46 J27:J32 K28:L32 K34:L41 L12:M27 J12:K26 M29 K27 J48:M50 M32 J33: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H53" sqref="H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3"/>
      <c r="J6" s="253"/>
      <c r="K6" s="254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-2958880</v>
      </c>
      <c r="K7" s="7">
        <v>-552784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1177960</v>
      </c>
      <c r="K8" s="7">
        <v>1158864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265803</v>
      </c>
      <c r="K9" s="7"/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1678673</v>
      </c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0</v>
      </c>
      <c r="K11" s="7">
        <v>644254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3766</v>
      </c>
      <c r="K12" s="7">
        <v>0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4">
        <f>SUM(J7:J12)</f>
        <v>167322</v>
      </c>
      <c r="K13" s="53">
        <f>SUM(K7:K12)</f>
        <v>1250334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>
        <v>1457315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0</v>
      </c>
      <c r="K15" s="7">
        <v>631900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170287</v>
      </c>
      <c r="K16" s="7"/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198224</v>
      </c>
      <c r="K17" s="7">
        <f>462269+66156-39896</f>
        <v>488529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4">
        <f>SUM(J14:J17)</f>
        <v>368511</v>
      </c>
      <c r="K18" s="53">
        <f>SUM(K14:K17)</f>
        <v>2577744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4">
        <f>IF(J18&gt;J13,J18-J13,0)</f>
        <v>201189</v>
      </c>
      <c r="K20" s="53">
        <f>IF(K18&gt;K13,K18-K13,0)</f>
        <v>1327410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3"/>
      <c r="J21" s="253"/>
      <c r="K21" s="254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127">
        <v>14458</v>
      </c>
      <c r="K28" s="127">
        <v>20401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4">
        <f>SUM(J28:J30)</f>
        <v>14458</v>
      </c>
      <c r="K31" s="53">
        <f>SUM(K28:K30)</f>
        <v>20401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IF(J31&gt;J27,J31-J27,0)</f>
        <v>14458</v>
      </c>
      <c r="K33" s="53">
        <f>IF(K31&gt;K27,K31-K27,0)</f>
        <v>20401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3"/>
      <c r="J34" s="253"/>
      <c r="K34" s="254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127"/>
      <c r="K36" s="127">
        <v>1448544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f>SUM(J35:J37)</f>
        <v>0</v>
      </c>
      <c r="K38" s="53">
        <f>SUM(K35:K37)</f>
        <v>1448544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85550</v>
      </c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f>SUM(J39:J43)</f>
        <v>85550</v>
      </c>
      <c r="K44" s="53">
        <f>SUM(K39:K43)</f>
        <v>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0</v>
      </c>
      <c r="K45" s="53">
        <f>IF(K38&gt;K44,K38-K44,0)</f>
        <v>1448544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85550</v>
      </c>
      <c r="K46" s="53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100733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301197</v>
      </c>
      <c r="K48" s="53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507242</v>
      </c>
      <c r="K49" s="7">
        <v>895672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>
        <v>100733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301197</v>
      </c>
      <c r="K51" s="7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206045</v>
      </c>
      <c r="K52" s="65">
        <f>K49+K50-K51</f>
        <v>996405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7:K37 J7:K12 J22:K26 J14:K17 J29:K30 J35:K35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28:K28 J36:K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3"/>
      <c r="J6" s="253"/>
      <c r="K6" s="254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1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3"/>
      <c r="J22" s="253"/>
      <c r="K22" s="254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3">
        <v>0</v>
      </c>
      <c r="J35" s="253"/>
      <c r="K35" s="254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1" t="s">
        <v>177</v>
      </c>
      <c r="B53" s="202"/>
      <c r="C53" s="202"/>
      <c r="D53" s="202"/>
      <c r="E53" s="202"/>
      <c r="F53" s="202"/>
      <c r="G53" s="202"/>
      <c r="H53" s="20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3" zoomScaleSheetLayoutView="93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57421875" style="76" customWidth="1"/>
    <col min="11" max="11" width="12.281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282</v>
      </c>
      <c r="D2" s="271"/>
      <c r="E2" s="77">
        <v>41640</v>
      </c>
      <c r="F2" s="43" t="s">
        <v>250</v>
      </c>
      <c r="G2" s="272">
        <v>41729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0" t="s">
        <v>305</v>
      </c>
      <c r="J3" s="81" t="s">
        <v>150</v>
      </c>
      <c r="K3" s="81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3">
        <v>2</v>
      </c>
      <c r="J4" s="82" t="s">
        <v>283</v>
      </c>
      <c r="K4" s="82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42489900</v>
      </c>
      <c r="K5" s="45">
        <v>42489900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46">
        <v>119512</v>
      </c>
      <c r="K6" s="46">
        <v>119512</v>
      </c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46">
        <v>1006140</v>
      </c>
      <c r="K7" s="46">
        <v>1006140</v>
      </c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-3162775</v>
      </c>
      <c r="K8" s="46">
        <v>-9013399</v>
      </c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-6467408</v>
      </c>
      <c r="K9" s="46">
        <v>-552784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>
        <v>11551966</v>
      </c>
      <c r="K10" s="46">
        <v>10941887</v>
      </c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131">
        <f>SUM(J5:J13)</f>
        <v>45537335</v>
      </c>
      <c r="K14" s="131">
        <f>SUM(K5:K13)</f>
        <v>44991256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2014-04-30T14:05:01Z</cp:lastPrinted>
  <dcterms:created xsi:type="dcterms:W3CDTF">2008-10-17T11:51:54Z</dcterms:created>
  <dcterms:modified xsi:type="dcterms:W3CDTF">2014-04-30T14:25:53Z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