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5480" windowHeight="486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<sst xmlns="http://schemas.openxmlformats.org/spreadsheetml/2006/main" count="391" uniqueCount="343">
  <si>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</si>
  <si>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</si>
  <si>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</si>
  <si>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</si>
  <si>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</si>
  <si>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</si>
  <si>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</si>
  <si>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</si>
  <si>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</si>
  <si>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</si>
  <si>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</si>
  <si>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</si>
  <si>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</si>
  <si>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</si>
  <si>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</si>
  <si>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</si>
  <si>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</si>
  <si>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</si>
  <si>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</si>
  <si>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</si>
  <si>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</si>
  <si>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</si>
  <si>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</si>
  <si>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</si>
  <si>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</si>
  <si>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</si>
  <si>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</si>
  <si>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</si>
  <si>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</si>
  <si>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</si>
  <si>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</si>
  <si>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</si>
  <si>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</si>
  <si>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</si>
  <si>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</si>
  <si>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</si>
  <si>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</si>
  <si>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</si>
  <si>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</si>
  <si>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</si>
  <si>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</si>
  <si>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</si>
  <si>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</si>
  <si>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</si>
  <si>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</si>
  <si>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</si>
  <si>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</si>
  <si>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</si>
  <si>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</si>
  <si>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</si>
  <si>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</si>
  <si>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</si>
  <si>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</si>
  <si>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</si>
  <si>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</si>
  <si>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</si>
  <si>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</si>
  <si>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</si>
  <si>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</si>
  <si>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</si>
  <si>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</si>
  <si>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</si>
  <si>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</si>
  <si>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</si>
  <si>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</si>
  <si>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</si>
  <si>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</si>
  <si>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</si>
  <si>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</si>
  <si>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</si>
  <si>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</si>
  <si>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</si>
  <si>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</si>
  <si>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</si>
  <si>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</si>
  <si>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</si>
  <si>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</si>
  <si>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</si>
  <si>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</si>
  <si>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</si>
  <si>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</si>
  <si>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</si>
  <si>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</si>
  <si>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</si>
  <si>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</si>
  <si>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</si>
  <si>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</si>
  <si>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</si>
  <si>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</si>
  <si>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</si>
  <si>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</si>
  <si>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</si>
  <si>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</si>
  <si>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</si>
  <si>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</si>
  <si>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</si>
  <si>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</si>
  <si>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</si>
  <si>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</si>
  <si>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</si>
  <si>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</si>
  <si>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</si>
  <si>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</si>
  <si>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</si>
  <si>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</si>
  <si>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</si>
  <si>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</si>
  <si>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</si>
  <si>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</si>
  <si>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</si>
  <si>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</si>
  <si>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</si>
  <si>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</si>
  <si>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</si>
  <si>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</si>
  <si>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</si>
  <si>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</si>
  <si>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</si>
  <si>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</si>
  <si>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</si>
  <si>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</si>
  <si>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</si>
  <si>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</si>
  <si>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</si>
  <si>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</si>
  <si>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</si>
  <si>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</si>
  <si>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</si>
  <si>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</si>
  <si>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</si>
  <si>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</si>
  <si>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</si>
  <si>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</si>
  <si>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</si>
  <si>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</si>
  <si>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</si>
  <si>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</si>
  <si>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</si>
  <si>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</si>
  <si>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</si>
  <si>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</si>
  <si>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</si>
  <si>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</si>
  <si>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</si>
  <si>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</si>
  <si>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</si>
  <si>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</si>
  <si>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</si>
  <si>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</si>
  <si>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</si>
  <si>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</si>
  <si>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</si>
  <si>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</si>
  <si>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</si>
  <si>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</si>
  <si>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</si>
  <si>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</si>
  <si>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</si>
  <si>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</si>
  <si>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</si>
  <si>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</si>
  <si>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</si>
  <si>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</si>
  <si>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</si>
  <si>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</si>
  <si>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</si>
  <si>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</si>
  <si>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</si>
  <si>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</si>
  <si>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</si>
  <si>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</si>
  <si>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</si>
  <si>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</si>
  <si>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</si>
  <si>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</si>
  <si>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</si>
  <si>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</si>
  <si>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</si>
  <si>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</si>
  <si>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</si>
  <si>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</si>
  <si>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</si>
  <si>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</si>
  <si>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</si>
  <si>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</si>
  <si>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</si>
  <si>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</si>
  <si>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</si>
  <si>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</si>
  <si>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</si>
  <si>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</si>
  <si>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</si>
  <si>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</si>
  <si>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</si>
  <si>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</si>
  <si>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</si>
  <si>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</si>
  <si>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</si>
  <si>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</si>
  <si>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</si>
  <si>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</si>
  <si>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</si>
  <si>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</si>
  <si>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</si>
  <si>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</si>
  <si>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</si>
  <si>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</si>
  <si>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</si>
  <si>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</si>
  <si>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</si>
  <si>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</si>
  <si>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</si>
  <si>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</si>
  <si>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</si>
  <si>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</si>
  <si>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</si>
  <si>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</si>
  <si>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</si>
  <si>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</si>
  <si>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</si>
  <si>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</si>
  <si>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</si>
  <si>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</si>
  <si>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</si>
  <si>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</si>
  <si>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</si>
  <si>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</si>
  <si>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</si>
  <si>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</si>
  <si>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</si>
  <si>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</si>
  <si>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</si>
  <si>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</si>
  <si>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</si>
  <si>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</si>
  <si>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</si>
  <si>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</si>
  <si>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</si>
  <si>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</si>
  <si>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</si>
  <si>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</si>
  <si>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</si>
  <si>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</si>
  <si>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</si>
  <si>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</si>
  <si>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</si>
  <si>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</si>
  <si>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</si>
  <si>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</si>
  <si>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</si>
  <si>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</si>
  <si>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</si>
  <si>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</si>
  <si>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</si>
  <si>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</si>
  <si>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</si>
  <si>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</si>
  <si>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</si>
  <si>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</si>
  <si>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</si>
  <si>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</si>
  <si>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</si>
  <si>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</si>
  <si>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</si>
  <si>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</si>
  <si>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</si>
  <si>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</si>
  <si>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</si>
  <si>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</si>
  <si>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</si>
  <si>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</si>
  <si>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</si>
  <si>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</si>
  <si>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</si>
  <si>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</si>
  <si>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</si>
  <si>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</si>
  <si>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</si>
  <si>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</si>
  <si>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</si>
  <si>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</si>
  <si>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</si>
  <si>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</si>
  <si>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</si>
  <si>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</si>
  <si>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</si>
  <si>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</si>
  <si>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</si>
  <si>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</si>
  <si>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</si>
  <si>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</si>
  <si>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</si>
  <si>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</si>
  <si>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</si>
  <si>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</si>
  <si>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</si>
  <si>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</si>
  <si>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</si>
  <si>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</si>
  <si>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</si>
  <si>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</si>
  <si>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</si>
  <si>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</si>
  <si>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</si>
  <si>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</si>
  <si>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</si>
  <si>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</si>
  <si>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</si>
  <si>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</si>
  <si>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</si>
  <si>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</si>
  <si>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</si>
  <si>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</si>
  <si>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</si>
  <si>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</si>
  <si>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</si>
  <si>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</si>
  <si>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</si>
  <si>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</si>
  <si>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</si>
  <si>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</si>
  <si>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</si>
  <si>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</si>
  <si>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</si>
  <si>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</si>
  <si>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</si>
  <si>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</si>
  <si>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</si>
  <si>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</si>
  <si>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</si>
  <si>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</si>
  <si>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ne</t>
  </si>
  <si>
    <t>1431</t>
  </si>
  <si>
    <t>Dražana Sočo Odak</t>
  </si>
  <si>
    <t>01/2961-401</t>
  </si>
  <si>
    <t>01/2961-430</t>
  </si>
  <si>
    <t>drazana.soco-odak@jadran-carapa.hr</t>
  </si>
  <si>
    <t>Vinko Barišić, dipl.ing</t>
  </si>
  <si>
    <t>Obveznik: __JADRAN TVORNICA ČARAPA DD_________</t>
  </si>
  <si>
    <t>Obveznik: JADRAN TVORNICA ČARAPA DD______________________________</t>
  </si>
  <si>
    <t>Obveznik:  JADRAN TVORNICA ČARAPA D.D._____________________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</si>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</sst>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2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22" t="s">
        <v>323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2" t="s">
        <v>324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262</v>
      </c>
      <c r="B10" s="120"/>
      <c r="C10" s="122" t="s">
        <v>325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2" t="s">
        <v>326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9">
        <v>10040</v>
      </c>
      <c r="D14" s="140"/>
      <c r="E14" s="31"/>
      <c r="F14" s="132" t="s">
        <v>327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2" t="s">
        <v>328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41" t="s">
        <v>329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41" t="s">
        <v>330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133</v>
      </c>
      <c r="D22" s="132"/>
      <c r="E22" s="133"/>
      <c r="F22" s="134"/>
      <c r="G22" s="135"/>
      <c r="H22" s="13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21</v>
      </c>
      <c r="D24" s="132"/>
      <c r="E24" s="133"/>
      <c r="F24" s="133"/>
      <c r="G24" s="134"/>
      <c r="H24" s="38" t="s">
        <v>270</v>
      </c>
      <c r="I24" s="48">
        <v>270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331</v>
      </c>
      <c r="D26" s="50"/>
      <c r="E26" s="22"/>
      <c r="F26" s="51"/>
      <c r="G26" s="127" t="s">
        <v>273</v>
      </c>
      <c r="H26" s="128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2"/>
      <c r="D44" s="123"/>
      <c r="E44" s="32"/>
      <c r="F44" s="132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2" t="s">
        <v>333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335</v>
      </c>
      <c r="D48" s="161"/>
      <c r="E48" s="162"/>
      <c r="F48" s="32"/>
      <c r="G48" s="38" t="s">
        <v>281</v>
      </c>
      <c r="H48" s="160" t="s">
        <v>334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336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60" t="s">
        <v>337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55">
      <selection activeCell="J70" sqref="J70"/>
    </sheetView>
  </sheetViews>
  <sheetFormatPr defaultColWidth="9.140625" defaultRowHeight="12.75"/>
  <cols>
    <col min="10" max="10" width="9.8515625" style="0" customWidth="1"/>
    <col min="11" max="11" width="10.28125" style="0" customWidth="1"/>
  </cols>
  <sheetData>
    <row r="1" spans="1:11" ht="12.75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341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8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.25" customHeight="1">
      <c r="A4" s="213" t="s">
        <v>338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7" t="s">
        <v>288</v>
      </c>
      <c r="J5" s="78" t="s">
        <v>115</v>
      </c>
      <c r="K5" s="79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0.5" customHeight="1">
      <c r="A8" s="184" t="s">
        <v>62</v>
      </c>
      <c r="B8" s="185"/>
      <c r="C8" s="185"/>
      <c r="D8" s="185"/>
      <c r="E8" s="185"/>
      <c r="F8" s="185"/>
      <c r="G8" s="185"/>
      <c r="H8" s="205"/>
      <c r="I8" s="6">
        <v>1</v>
      </c>
      <c r="J8" s="11"/>
      <c r="K8" s="11"/>
    </row>
    <row r="9" spans="1:12" ht="10.5" customHeight="1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52143284</v>
      </c>
      <c r="K9" s="12">
        <f>K10+K17+K27+K36+K40</f>
        <v>48039418</v>
      </c>
      <c r="L9" s="118"/>
    </row>
    <row r="10" spans="1:12" ht="10.5" customHeight="1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483424</v>
      </c>
      <c r="K10" s="12">
        <f>SUM(K11:K16)</f>
        <v>318677</v>
      </c>
      <c r="L10" s="118"/>
    </row>
    <row r="11" spans="1:12" ht="10.5" customHeight="1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414430</v>
      </c>
      <c r="K11" s="13">
        <v>276287</v>
      </c>
      <c r="L11" s="118"/>
    </row>
    <row r="12" spans="1:12" ht="10.5" customHeight="1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/>
      <c r="K12" s="13"/>
      <c r="L12" s="118"/>
    </row>
    <row r="13" spans="1:12" ht="10.5" customHeight="1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  <c r="L13" s="118"/>
    </row>
    <row r="14" spans="1:12" ht="10.5" customHeight="1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  <c r="L14" s="118"/>
    </row>
    <row r="15" spans="1:12" ht="10.5" customHeight="1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  <c r="L15" s="118"/>
    </row>
    <row r="16" spans="1:12" ht="10.5" customHeight="1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>
        <v>68994</v>
      </c>
      <c r="K16" s="13">
        <v>42390</v>
      </c>
      <c r="L16" s="118"/>
    </row>
    <row r="17" spans="1:12" ht="10.5" customHeight="1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50247710</v>
      </c>
      <c r="K17" s="12">
        <f>SUM(K18:K26)</f>
        <v>46345942</v>
      </c>
      <c r="L17" s="118"/>
    </row>
    <row r="18" spans="1:12" ht="10.5" customHeight="1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7126327</v>
      </c>
      <c r="K18" s="13">
        <v>7126327</v>
      </c>
      <c r="L18" s="118"/>
    </row>
    <row r="19" spans="1:12" ht="10.5" customHeight="1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31759010</v>
      </c>
      <c r="K19" s="13">
        <v>30022146</v>
      </c>
      <c r="L19" s="118"/>
    </row>
    <row r="20" spans="1:12" ht="10.5" customHeight="1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8922250</v>
      </c>
      <c r="K20" s="13">
        <v>7212728</v>
      </c>
      <c r="L20" s="118"/>
    </row>
    <row r="21" spans="1:12" ht="10.5" customHeight="1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445616</v>
      </c>
      <c r="K21" s="13">
        <v>337996</v>
      </c>
      <c r="L21" s="118"/>
    </row>
    <row r="22" spans="1:12" ht="10.5" customHeight="1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  <c r="L22" s="118"/>
    </row>
    <row r="23" spans="1:12" ht="10.5" customHeight="1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  <c r="L23" s="118"/>
    </row>
    <row r="24" spans="1:12" ht="10.5" customHeight="1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1994507</v>
      </c>
      <c r="K24" s="13">
        <v>1646745</v>
      </c>
      <c r="L24" s="118"/>
    </row>
    <row r="25" spans="1:12" ht="10.5" customHeight="1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/>
      <c r="K25" s="13"/>
      <c r="L25" s="118"/>
    </row>
    <row r="26" spans="1:12" ht="10.5" customHeight="1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  <c r="L26" s="118"/>
    </row>
    <row r="27" spans="1:12" ht="10.5" customHeight="1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1407895</v>
      </c>
      <c r="K27" s="12">
        <f>SUM(K28:K35)</f>
        <v>1370544</v>
      </c>
      <c r="L27" s="118"/>
    </row>
    <row r="28" spans="1:12" ht="10.5" customHeight="1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>
        <v>226378</v>
      </c>
      <c r="K28" s="13">
        <v>226378</v>
      </c>
      <c r="L28" s="118"/>
    </row>
    <row r="29" spans="1:12" ht="10.5" customHeight="1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>
        <v>1181517</v>
      </c>
      <c r="K29" s="13">
        <v>1144166</v>
      </c>
      <c r="L29" s="118"/>
    </row>
    <row r="30" spans="1:12" ht="10.5" customHeight="1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/>
      <c r="K30" s="13"/>
      <c r="L30" s="118"/>
    </row>
    <row r="31" spans="1:12" ht="10.5" customHeight="1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  <c r="L31" s="118"/>
    </row>
    <row r="32" spans="1:12" ht="10.5" customHeight="1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/>
      <c r="K32" s="13"/>
      <c r="L32" s="118"/>
    </row>
    <row r="33" spans="1:12" ht="10.5" customHeight="1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  <c r="L33" s="118"/>
    </row>
    <row r="34" spans="1:12" ht="10.5" customHeight="1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  <c r="L34" s="118"/>
    </row>
    <row r="35" spans="1:12" ht="10.5" customHeight="1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  <c r="L35" s="118"/>
    </row>
    <row r="36" spans="1:12" ht="10.5" customHeight="1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4255</v>
      </c>
      <c r="K36" s="12">
        <f>SUM(K37:K39)</f>
        <v>4255</v>
      </c>
      <c r="L36" s="118"/>
    </row>
    <row r="37" spans="1:12" ht="10.5" customHeight="1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  <c r="L37" s="118"/>
    </row>
    <row r="38" spans="1:12" ht="10.5" customHeight="1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>
        <v>4255</v>
      </c>
      <c r="K38" s="13">
        <v>4255</v>
      </c>
      <c r="L38" s="118"/>
    </row>
    <row r="39" spans="1:12" ht="10.5" customHeight="1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  <c r="L39" s="118"/>
    </row>
    <row r="40" spans="1:12" ht="10.5" customHeight="1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>
        <v>0</v>
      </c>
      <c r="L40" s="118"/>
    </row>
    <row r="41" spans="1:12" ht="10.5" customHeight="1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54630439</v>
      </c>
      <c r="K41" s="12">
        <f>K42+K50+K57+K65</f>
        <v>49650345</v>
      </c>
      <c r="L41" s="118"/>
    </row>
    <row r="42" spans="1:12" ht="10.5" customHeight="1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35519237</v>
      </c>
      <c r="K42" s="12">
        <f>SUM(K43:K49)</f>
        <v>32731117</v>
      </c>
      <c r="L42" s="118"/>
    </row>
    <row r="43" spans="1:12" ht="10.5" customHeight="1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8187864</v>
      </c>
      <c r="K43" s="13">
        <v>7631678</v>
      </c>
      <c r="L43" s="118"/>
    </row>
    <row r="44" spans="1:12" ht="10.5" customHeight="1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6967942</v>
      </c>
      <c r="K44" s="13">
        <v>6701947</v>
      </c>
      <c r="L44" s="118"/>
    </row>
    <row r="45" spans="1:12" ht="10.5" customHeight="1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20267610</v>
      </c>
      <c r="K45" s="13">
        <v>18299729</v>
      </c>
      <c r="L45" s="118"/>
    </row>
    <row r="46" spans="1:12" ht="10.5" customHeight="1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95821</v>
      </c>
      <c r="K46" s="13">
        <v>97763</v>
      </c>
      <c r="L46" s="118"/>
    </row>
    <row r="47" spans="1:12" ht="10.5" customHeight="1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/>
      <c r="K47" s="13"/>
      <c r="L47" s="118"/>
    </row>
    <row r="48" spans="1:12" ht="10.5" customHeight="1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/>
      <c r="K48" s="13"/>
      <c r="L48" s="118"/>
    </row>
    <row r="49" spans="1:12" ht="10.5" customHeight="1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  <c r="L49" s="118"/>
    </row>
    <row r="50" spans="1:12" ht="10.5" customHeight="1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18667260</v>
      </c>
      <c r="K50" s="12">
        <f>SUM(K51:K56)</f>
        <v>15650914</v>
      </c>
      <c r="L50" s="118"/>
    </row>
    <row r="51" spans="1:12" ht="10.5" customHeight="1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4265558</v>
      </c>
      <c r="K51" s="13">
        <f>1512500+2221554</f>
        <v>3734054</v>
      </c>
      <c r="L51" s="118"/>
    </row>
    <row r="52" spans="1:12" ht="10.5" customHeight="1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14007506</v>
      </c>
      <c r="K52" s="13">
        <f>15430122-K51</f>
        <v>11696068</v>
      </c>
      <c r="L52" s="118"/>
    </row>
    <row r="53" spans="1:12" ht="10.5" customHeight="1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  <c r="L53" s="118"/>
    </row>
    <row r="54" spans="1:12" ht="10.5" customHeight="1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34554</v>
      </c>
      <c r="K54" s="13">
        <v>38176</v>
      </c>
      <c r="L54" s="118"/>
    </row>
    <row r="55" spans="1:12" ht="10.5" customHeight="1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348020</v>
      </c>
      <c r="K55" s="13">
        <v>148520</v>
      </c>
      <c r="L55" s="118"/>
    </row>
    <row r="56" spans="1:12" ht="10.5" customHeight="1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11622</v>
      </c>
      <c r="K56" s="13">
        <v>34096</v>
      </c>
      <c r="L56" s="118"/>
    </row>
    <row r="57" spans="1:12" ht="10.5" customHeight="1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0</v>
      </c>
      <c r="K57" s="12">
        <f>SUM(K58:K64)</f>
        <v>0</v>
      </c>
      <c r="L57" s="118"/>
    </row>
    <row r="58" spans="1:12" ht="10.5" customHeight="1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  <c r="L58" s="118"/>
    </row>
    <row r="59" spans="1:12" ht="10.5" customHeight="1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  <c r="L59" s="118"/>
    </row>
    <row r="60" spans="1:12" ht="10.5" customHeight="1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  <c r="L60" s="118"/>
    </row>
    <row r="61" spans="1:12" ht="10.5" customHeight="1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  <c r="L61" s="118"/>
    </row>
    <row r="62" spans="1:12" ht="10.5" customHeight="1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  <c r="L62" s="118"/>
    </row>
    <row r="63" spans="1:12" ht="10.5" customHeight="1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/>
      <c r="L63" s="118"/>
    </row>
    <row r="64" spans="1:12" ht="10.5" customHeight="1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  <c r="L64" s="118"/>
    </row>
    <row r="65" spans="1:12" ht="10.5" customHeight="1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443942</v>
      </c>
      <c r="K65" s="13">
        <v>1268314</v>
      </c>
      <c r="L65" s="118"/>
    </row>
    <row r="66" spans="1:12" ht="10.5" customHeight="1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120273</v>
      </c>
      <c r="K66" s="13">
        <v>245669</v>
      </c>
      <c r="L66" s="118"/>
    </row>
    <row r="67" spans="1:12" ht="10.5" customHeight="1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106893996</v>
      </c>
      <c r="K67" s="12">
        <f>K8+K9+K41+K66</f>
        <v>97935432</v>
      </c>
      <c r="L67" s="118"/>
    </row>
    <row r="68" spans="1:12" ht="10.5" customHeight="1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1824462</v>
      </c>
      <c r="K68" s="14">
        <v>938159</v>
      </c>
      <c r="L68" s="118"/>
    </row>
    <row r="69" spans="1:12" ht="10.5" customHeight="1">
      <c r="A69" s="180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  <c r="L69" s="118"/>
    </row>
    <row r="70" spans="1:12" ht="10.5" customHeight="1">
      <c r="A70" s="184" t="s">
        <v>199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57257744</v>
      </c>
      <c r="K70" s="20">
        <f>K71+K72+K73+K79+K80+K83+K86</f>
        <v>50694638</v>
      </c>
      <c r="L70" s="118"/>
    </row>
    <row r="71" spans="1:12" ht="10.5" customHeight="1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42489900</v>
      </c>
      <c r="K71" s="13">
        <v>42489900</v>
      </c>
      <c r="L71" s="118"/>
    </row>
    <row r="72" spans="1:12" ht="10.5" customHeight="1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119512</v>
      </c>
      <c r="K72" s="13">
        <v>119512</v>
      </c>
      <c r="L72" s="118"/>
    </row>
    <row r="73" spans="1:12" ht="10.5" customHeight="1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1006140</v>
      </c>
      <c r="K73" s="12">
        <f>K74+K75-K76+K77+K78</f>
        <v>1006140</v>
      </c>
      <c r="L73" s="118"/>
    </row>
    <row r="74" spans="1:12" ht="10.5" customHeight="1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781715</v>
      </c>
      <c r="K74" s="13">
        <v>781715</v>
      </c>
      <c r="L74" s="118"/>
    </row>
    <row r="75" spans="1:12" ht="10.5" customHeight="1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/>
      <c r="K75" s="13"/>
      <c r="L75" s="118"/>
    </row>
    <row r="76" spans="1:12" ht="10.5" customHeight="1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/>
      <c r="K76" s="13"/>
      <c r="L76" s="118"/>
    </row>
    <row r="77" spans="1:12" ht="10.5" customHeight="1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  <c r="L77" s="118"/>
    </row>
    <row r="78" spans="1:12" ht="10.5" customHeight="1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224425</v>
      </c>
      <c r="K78" s="13">
        <v>224425</v>
      </c>
      <c r="L78" s="118"/>
    </row>
    <row r="79" spans="1:12" ht="10.5" customHeight="1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13599923</v>
      </c>
      <c r="K79" s="13">
        <v>11425923</v>
      </c>
      <c r="L79" s="118"/>
    </row>
    <row r="80" spans="1:12" ht="10.5" customHeight="1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9232505</v>
      </c>
      <c r="K80" s="12">
        <f>K81-K82</f>
        <v>2651070</v>
      </c>
      <c r="L80" s="118"/>
    </row>
    <row r="81" spans="1:12" ht="10.5" customHeight="1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>
        <v>9232505</v>
      </c>
      <c r="K81" s="13">
        <v>2651070</v>
      </c>
      <c r="L81" s="118"/>
    </row>
    <row r="82" spans="1:12" ht="10.5" customHeight="1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/>
      <c r="K82" s="13"/>
      <c r="L82" s="118"/>
    </row>
    <row r="83" spans="1:12" ht="10.5" customHeight="1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-9190236</v>
      </c>
      <c r="K83" s="12">
        <f>K84-K85</f>
        <v>-6997907</v>
      </c>
      <c r="L83" s="118"/>
    </row>
    <row r="84" spans="1:12" ht="10.5" customHeight="1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/>
      <c r="K84" s="13"/>
      <c r="L84" s="118"/>
    </row>
    <row r="85" spans="1:12" ht="10.5" customHeight="1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>
        <v>9190236</v>
      </c>
      <c r="K85" s="13">
        <v>6997907</v>
      </c>
      <c r="L85" s="118"/>
    </row>
    <row r="86" spans="1:12" ht="10.5" customHeight="1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  <c r="L86" s="118"/>
    </row>
    <row r="87" spans="1:12" ht="10.5" customHeight="1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271697</v>
      </c>
      <c r="K87" s="12">
        <f>SUM(K88:K90)</f>
        <v>215799</v>
      </c>
      <c r="L87" s="118"/>
    </row>
    <row r="88" spans="1:12" ht="10.5" customHeight="1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/>
      <c r="K88" s="13"/>
      <c r="L88" s="118"/>
    </row>
    <row r="89" spans="1:12" ht="10.5" customHeight="1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  <c r="L89" s="118"/>
    </row>
    <row r="90" spans="1:12" ht="10.5" customHeight="1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271697</v>
      </c>
      <c r="K90" s="13">
        <v>215799</v>
      </c>
      <c r="L90" s="118"/>
    </row>
    <row r="91" spans="1:12" ht="10.5" customHeight="1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2143744</v>
      </c>
      <c r="K91" s="12">
        <f>SUM(K92:K100)</f>
        <v>6827395</v>
      </c>
      <c r="L91" s="118"/>
    </row>
    <row r="92" spans="1:12" ht="10.5" customHeight="1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  <c r="L92" s="118"/>
    </row>
    <row r="93" spans="1:12" ht="10.5" customHeight="1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  <c r="L93" s="118"/>
    </row>
    <row r="94" spans="1:12" ht="10.5" customHeight="1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1567856</v>
      </c>
      <c r="K94" s="13">
        <v>6686307</v>
      </c>
      <c r="L94" s="118"/>
    </row>
    <row r="95" spans="1:12" ht="10.5" customHeight="1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  <c r="L95" s="118"/>
    </row>
    <row r="96" spans="1:12" ht="10.5" customHeight="1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  <c r="L96" s="118"/>
    </row>
    <row r="97" spans="1:12" ht="10.5" customHeight="1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  <c r="L97" s="118"/>
    </row>
    <row r="98" spans="1:12" ht="10.5" customHeight="1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  <c r="L98" s="118"/>
    </row>
    <row r="99" spans="1:12" ht="10.5" customHeight="1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/>
      <c r="K99" s="13"/>
      <c r="L99" s="118"/>
    </row>
    <row r="100" spans="1:12" ht="10.5" customHeight="1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575888</v>
      </c>
      <c r="K100" s="13">
        <f>3180980-215799-2824093</f>
        <v>141088</v>
      </c>
      <c r="L100" s="118"/>
    </row>
    <row r="101" spans="1:12" ht="10.5" customHeight="1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44264078</v>
      </c>
      <c r="K101" s="12">
        <f>SUM(K102:K113)</f>
        <v>37502950</v>
      </c>
      <c r="L101" s="118"/>
    </row>
    <row r="102" spans="1:12" ht="10.5" customHeight="1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>
        <v>0</v>
      </c>
      <c r="K102" s="13"/>
      <c r="L102" s="118"/>
    </row>
    <row r="103" spans="1:12" ht="10.5" customHeight="1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690000</v>
      </c>
      <c r="K103" s="13">
        <v>243886</v>
      </c>
      <c r="L103" s="118"/>
    </row>
    <row r="104" spans="1:12" ht="10.5" customHeight="1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11835502</v>
      </c>
      <c r="K104" s="13">
        <v>6029753</v>
      </c>
      <c r="L104" s="118"/>
    </row>
    <row r="105" spans="1:12" ht="10.5" customHeight="1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/>
      <c r="K105" s="13"/>
      <c r="L105" s="118"/>
    </row>
    <row r="106" spans="1:12" ht="10.5" customHeight="1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25440587</v>
      </c>
      <c r="K106" s="13">
        <v>25531583</v>
      </c>
      <c r="L106" s="118"/>
    </row>
    <row r="107" spans="1:12" ht="10.5" customHeight="1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  <c r="L107" s="118"/>
    </row>
    <row r="108" spans="1:12" ht="10.5" customHeight="1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  <c r="L108" s="118"/>
    </row>
    <row r="109" spans="1:12" ht="10.5" customHeight="1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880914</v>
      </c>
      <c r="K109" s="13">
        <v>889002</v>
      </c>
      <c r="L109" s="118"/>
    </row>
    <row r="110" spans="1:12" ht="10.5" customHeight="1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2367030</v>
      </c>
      <c r="K110" s="13">
        <v>1829152</v>
      </c>
      <c r="L110" s="118"/>
    </row>
    <row r="111" spans="1:12" ht="10.5" customHeight="1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>
        <v>2853396</v>
      </c>
      <c r="K111" s="13">
        <v>2853396</v>
      </c>
      <c r="L111" s="118"/>
    </row>
    <row r="112" spans="1:12" ht="10.5" customHeight="1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  <c r="L112" s="118"/>
    </row>
    <row r="113" spans="1:12" ht="10.5" customHeight="1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196649</v>
      </c>
      <c r="K113" s="13">
        <v>126178</v>
      </c>
      <c r="L113" s="118"/>
    </row>
    <row r="114" spans="1:12" ht="10.5" customHeight="1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2956733</v>
      </c>
      <c r="K114" s="13">
        <v>2694650</v>
      </c>
      <c r="L114" s="118"/>
    </row>
    <row r="115" spans="1:12" ht="10.5" customHeight="1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106893996</v>
      </c>
      <c r="K115" s="12">
        <f>K70+K87+K91+K101+K114</f>
        <v>97935432</v>
      </c>
      <c r="L115" s="118"/>
    </row>
    <row r="116" spans="1:12" ht="10.5" customHeight="1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1824462</v>
      </c>
      <c r="K116" s="14">
        <v>938159</v>
      </c>
      <c r="L116" s="118"/>
    </row>
    <row r="117" spans="1:12" ht="10.5" customHeight="1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  <c r="L117" s="118"/>
    </row>
    <row r="118" spans="1:12" ht="10.5" customHeight="1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  <c r="L118" s="118"/>
    </row>
    <row r="119" spans="1:12" ht="10.5" customHeight="1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  <c r="L119" s="118"/>
    </row>
    <row r="120" spans="1:12" ht="10.5" customHeight="1">
      <c r="A120" s="191" t="s">
        <v>9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  <c r="L120" s="118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L121" s="118"/>
    </row>
    <row r="122" spans="1:12" ht="12.75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18"/>
    </row>
    <row r="123" spans="1:12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1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0:K85 J73:K78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49">
      <selection activeCell="K70" sqref="K70"/>
    </sheetView>
  </sheetViews>
  <sheetFormatPr defaultColWidth="9.140625" defaultRowHeight="12.75"/>
  <cols>
    <col min="9" max="9" width="7.28125" style="0" customWidth="1"/>
    <col min="10" max="10" width="10.00390625" style="0" customWidth="1"/>
    <col min="11" max="11" width="9.57421875" style="0" customWidth="1"/>
    <col min="12" max="12" width="11.00390625" style="0" customWidth="1"/>
  </cols>
  <sheetData>
    <row r="1" spans="1:11" ht="12.75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342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4" t="s">
        <v>339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2" ht="12.75">
      <c r="A7" s="184" t="s">
        <v>26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60564386</v>
      </c>
      <c r="K7" s="20">
        <f>SUM(K8:K9)</f>
        <v>55988782</v>
      </c>
      <c r="L7" s="118"/>
    </row>
    <row r="8" spans="1:12" ht="12.75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59627151</v>
      </c>
      <c r="K8" s="13">
        <v>55416149</v>
      </c>
      <c r="L8" s="118"/>
    </row>
    <row r="9" spans="1:12" ht="12.75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937235</v>
      </c>
      <c r="K9" s="13">
        <v>572633</v>
      </c>
      <c r="L9" s="118"/>
    </row>
    <row r="10" spans="1:12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71900999</v>
      </c>
      <c r="K10" s="12">
        <f>K11+K12+K16+K20+K21+K22+K25+K26</f>
        <v>61956336</v>
      </c>
      <c r="L10" s="118"/>
    </row>
    <row r="11" spans="1:12" ht="12.75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24699</v>
      </c>
      <c r="K11" s="13">
        <v>2099602</v>
      </c>
      <c r="L11" s="118"/>
    </row>
    <row r="12" spans="1:12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42690493</v>
      </c>
      <c r="K12" s="12">
        <f>SUM(K13:K15)</f>
        <v>37351846</v>
      </c>
      <c r="L12" s="118"/>
    </row>
    <row r="13" spans="1:12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33662935</v>
      </c>
      <c r="K13" s="13">
        <v>28839322</v>
      </c>
      <c r="L13" s="118"/>
    </row>
    <row r="14" spans="1:12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1388721</v>
      </c>
      <c r="K14" s="13">
        <v>1576418</v>
      </c>
      <c r="L14" s="118"/>
    </row>
    <row r="15" spans="1:12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7638837</v>
      </c>
      <c r="K15" s="13">
        <v>6936106</v>
      </c>
      <c r="L15" s="118"/>
    </row>
    <row r="16" spans="1:12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18063549</v>
      </c>
      <c r="K16" s="12">
        <f>SUM(K17:K19)</f>
        <v>14704253</v>
      </c>
      <c r="L16" s="118"/>
    </row>
    <row r="17" spans="1:12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11829740</v>
      </c>
      <c r="K17" s="13">
        <v>9739058</v>
      </c>
      <c r="L17" s="118"/>
    </row>
    <row r="18" spans="1:12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3785955</v>
      </c>
      <c r="K18" s="13">
        <v>3036758</v>
      </c>
      <c r="L18" s="118"/>
    </row>
    <row r="19" spans="1:12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2447854</v>
      </c>
      <c r="K19" s="13">
        <v>1928437</v>
      </c>
      <c r="L19" s="118"/>
    </row>
    <row r="20" spans="1:12" ht="12.75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5037702</v>
      </c>
      <c r="K20" s="13">
        <v>4667000</v>
      </c>
      <c r="L20" s="118"/>
    </row>
    <row r="21" spans="1:12" ht="12.75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3078530</v>
      </c>
      <c r="K21" s="13">
        <v>2820528</v>
      </c>
      <c r="L21" s="118"/>
    </row>
    <row r="22" spans="1:12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2329319</v>
      </c>
      <c r="K22" s="12">
        <f>SUM(K23:K24)</f>
        <v>0</v>
      </c>
      <c r="L22" s="118"/>
    </row>
    <row r="23" spans="1:12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1807884</v>
      </c>
      <c r="K23" s="13">
        <v>0</v>
      </c>
      <c r="L23" s="118"/>
    </row>
    <row r="24" spans="1:12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521435</v>
      </c>
      <c r="K24" s="13">
        <v>0</v>
      </c>
      <c r="L24" s="118"/>
    </row>
    <row r="25" spans="1:12" ht="12.75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174390</v>
      </c>
      <c r="K25" s="13">
        <v>0</v>
      </c>
      <c r="L25" s="118"/>
    </row>
    <row r="26" spans="1:12" ht="12.75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502317</v>
      </c>
      <c r="K26" s="13">
        <v>313107</v>
      </c>
      <c r="L26" s="118"/>
    </row>
    <row r="27" spans="1:12" ht="12.75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1904</v>
      </c>
      <c r="K27" s="12">
        <f>SUM(K28:K32)</f>
        <v>0</v>
      </c>
      <c r="L27" s="118"/>
    </row>
    <row r="28" spans="1:12" ht="12.75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/>
      <c r="K28" s="13"/>
      <c r="L28" s="118"/>
    </row>
    <row r="29" spans="1:12" ht="12.75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1904</v>
      </c>
      <c r="K29" s="13">
        <v>0</v>
      </c>
      <c r="L29" s="118"/>
    </row>
    <row r="30" spans="1:12" ht="12.75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  <c r="L30" s="118"/>
    </row>
    <row r="31" spans="1:12" ht="12.75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  <c r="L31" s="118"/>
    </row>
    <row r="32" spans="1:12" ht="12.75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  <c r="L32" s="118"/>
    </row>
    <row r="33" spans="1:12" ht="12.75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1201380</v>
      </c>
      <c r="K33" s="12">
        <f>SUM(K34:K37)</f>
        <v>1030354</v>
      </c>
      <c r="L33" s="118"/>
    </row>
    <row r="34" spans="1:12" ht="12.75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/>
      <c r="K34" s="13"/>
      <c r="L34" s="118"/>
    </row>
    <row r="35" spans="1:12" ht="12.75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1201380</v>
      </c>
      <c r="K35" s="13">
        <f>1371912-341558</f>
        <v>1030354</v>
      </c>
      <c r="L35" s="118"/>
    </row>
    <row r="36" spans="1:12" ht="12.75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  <c r="L36" s="118"/>
    </row>
    <row r="37" spans="1:12" ht="12.75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  <c r="L37" s="118"/>
    </row>
    <row r="38" spans="1:12" ht="12.75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  <c r="L38" s="118"/>
    </row>
    <row r="39" spans="1:12" ht="12.75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  <c r="L39" s="118"/>
    </row>
    <row r="40" spans="1:12" ht="12.75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  <c r="L40" s="118"/>
    </row>
    <row r="41" spans="1:12" ht="12.75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  <c r="L41" s="118"/>
    </row>
    <row r="42" spans="1:12" ht="12.75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60566290</v>
      </c>
      <c r="K42" s="12">
        <f>K7+K27+K38+K40</f>
        <v>55988782</v>
      </c>
      <c r="L42" s="118"/>
    </row>
    <row r="43" spans="1:12" ht="12.75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73102379</v>
      </c>
      <c r="K43" s="12">
        <f>K10+K33+K39+K41</f>
        <v>62986690</v>
      </c>
      <c r="L43" s="118"/>
    </row>
    <row r="44" spans="1:12" ht="12.75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-12536089</v>
      </c>
      <c r="K44" s="12">
        <f>K42-K43</f>
        <v>-6997908</v>
      </c>
      <c r="L44" s="118"/>
    </row>
    <row r="45" spans="1:12" ht="12.75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0</v>
      </c>
      <c r="K45" s="12">
        <f>IF(K42&gt;K43,K42-K43,0)</f>
        <v>0</v>
      </c>
      <c r="L45" s="118"/>
    </row>
    <row r="46" spans="1:12" ht="12.75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12536089</v>
      </c>
      <c r="K46" s="12">
        <f>IF(K43&gt;K42,K43-K42,0)</f>
        <v>6997908</v>
      </c>
      <c r="L46" s="118"/>
    </row>
    <row r="47" spans="1:12" ht="12.75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-3345853</v>
      </c>
      <c r="K47" s="13"/>
      <c r="L47" s="118"/>
    </row>
    <row r="48" spans="1:12" ht="12.75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-9190236</v>
      </c>
      <c r="K48" s="12">
        <f>K44-K47</f>
        <v>-6997908</v>
      </c>
      <c r="L48" s="118"/>
    </row>
    <row r="49" spans="1:12" ht="12.75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0</v>
      </c>
      <c r="K49" s="12">
        <f>IF(K48&gt;0,K48,0)</f>
        <v>0</v>
      </c>
      <c r="L49" s="118"/>
    </row>
    <row r="50" spans="1:12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9190236</v>
      </c>
      <c r="K50" s="18">
        <f>IF(K48&lt;0,-K48,0)</f>
        <v>6997908</v>
      </c>
      <c r="L50" s="118"/>
    </row>
    <row r="51" spans="1:12" ht="12.75">
      <c r="A51" s="180" t="s">
        <v>120</v>
      </c>
      <c r="B51" s="181"/>
      <c r="C51" s="181"/>
      <c r="D51" s="181"/>
      <c r="E51" s="181"/>
      <c r="F51" s="181"/>
      <c r="G51" s="181"/>
      <c r="H51" s="181"/>
      <c r="I51" s="229"/>
      <c r="J51" s="229"/>
      <c r="K51" s="230"/>
      <c r="L51" s="118"/>
    </row>
    <row r="52" spans="1:12" ht="12.75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  <c r="L52" s="118"/>
    </row>
    <row r="53" spans="1:12" ht="12.75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  <c r="L53" s="118"/>
    </row>
    <row r="54" spans="1:12" ht="12.75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  <c r="L54" s="118"/>
    </row>
    <row r="55" spans="1:12" ht="12.75">
      <c r="A55" s="180" t="s">
        <v>197</v>
      </c>
      <c r="B55" s="181"/>
      <c r="C55" s="181"/>
      <c r="D55" s="181"/>
      <c r="E55" s="181"/>
      <c r="F55" s="181"/>
      <c r="G55" s="181"/>
      <c r="H55" s="181"/>
      <c r="I55" s="229"/>
      <c r="J55" s="229"/>
      <c r="K55" s="230"/>
      <c r="L55" s="118"/>
    </row>
    <row r="56" spans="1:12" ht="12.75">
      <c r="A56" s="184" t="s">
        <v>212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f>-J50</f>
        <v>-9190236</v>
      </c>
      <c r="K56" s="11">
        <f>-K50</f>
        <v>-6997908</v>
      </c>
      <c r="L56" s="118"/>
    </row>
    <row r="57" spans="1:12" ht="12.75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  <c r="L57" s="118"/>
    </row>
    <row r="58" spans="1:12" ht="12.75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  <c r="L58" s="118"/>
    </row>
    <row r="59" spans="1:12" ht="12.75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  <c r="L59" s="118"/>
    </row>
    <row r="60" spans="1:12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  <c r="L60" s="118"/>
    </row>
    <row r="61" spans="1:12" ht="12.75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  <c r="L61" s="118"/>
    </row>
    <row r="62" spans="1:12" ht="12.75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  <c r="L62" s="118"/>
    </row>
    <row r="63" spans="1:12" ht="12.75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  <c r="L63" s="118"/>
    </row>
    <row r="64" spans="1:12" ht="12.75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  <c r="L64" s="118"/>
    </row>
    <row r="65" spans="1:12" ht="12.75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  <c r="L65" s="118"/>
    </row>
    <row r="66" spans="1:12" ht="12.75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  <c r="L66" s="118"/>
    </row>
    <row r="67" spans="1:12" ht="12.75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-9190236</v>
      </c>
      <c r="K67" s="18">
        <f>K56+K66</f>
        <v>-6997908</v>
      </c>
      <c r="L67" s="118"/>
    </row>
    <row r="68" spans="1:12" ht="12.75">
      <c r="A68" s="180" t="s">
        <v>196</v>
      </c>
      <c r="B68" s="181"/>
      <c r="C68" s="181"/>
      <c r="D68" s="181"/>
      <c r="E68" s="181"/>
      <c r="F68" s="181"/>
      <c r="G68" s="181"/>
      <c r="H68" s="181"/>
      <c r="I68" s="229"/>
      <c r="J68" s="229"/>
      <c r="K68" s="230"/>
      <c r="L68" s="118"/>
    </row>
    <row r="69" spans="1:12" ht="12.75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  <c r="L69" s="118"/>
    </row>
    <row r="70" spans="1:12" ht="12.75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  <c r="L70" s="118"/>
    </row>
    <row r="71" spans="1:12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  <c r="L71" s="118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32">
      <selection activeCell="K52" sqref="K52"/>
    </sheetView>
  </sheetViews>
  <sheetFormatPr defaultColWidth="9.140625" defaultRowHeight="12.75"/>
  <cols>
    <col min="9" max="9" width="8.00390625" style="0" customWidth="1"/>
    <col min="10" max="10" width="9.8515625" style="0" customWidth="1"/>
    <col min="11" max="11" width="9.57421875" style="0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208"/>
    </row>
    <row r="2" spans="1:11" ht="12.75">
      <c r="A2" s="246" t="s">
        <v>342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0.75" customHeight="1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hidden="1">
      <c r="A4" s="248" t="s">
        <v>340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2" ht="11.25" customHeight="1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13">
        <v>-12536089</v>
      </c>
      <c r="K8" s="13">
        <v>-6997907</v>
      </c>
      <c r="L8" s="118"/>
    </row>
    <row r="9" spans="1:12" ht="11.25" customHeight="1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13">
        <v>5037702</v>
      </c>
      <c r="K9" s="13">
        <v>4667000</v>
      </c>
      <c r="L9" s="118"/>
    </row>
    <row r="10" spans="1:12" ht="11.25" customHeight="1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13">
        <v>4004010</v>
      </c>
      <c r="K10" s="13">
        <v>0</v>
      </c>
      <c r="L10" s="118"/>
    </row>
    <row r="11" spans="1:12" ht="11.25" customHeight="1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13">
        <v>2863283</v>
      </c>
      <c r="K11" s="13">
        <v>3016346</v>
      </c>
      <c r="L11" s="118"/>
    </row>
    <row r="12" spans="1:12" ht="11.25" customHeight="1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13">
        <v>320391</v>
      </c>
      <c r="K12" s="13">
        <v>2788120</v>
      </c>
      <c r="L12" s="118"/>
    </row>
    <row r="13" spans="1:12" ht="11.25" customHeight="1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13">
        <v>2513853</v>
      </c>
      <c r="K13" s="13"/>
      <c r="L13" s="118"/>
    </row>
    <row r="14" spans="1:12" ht="11.25" customHeight="1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2203150</v>
      </c>
      <c r="K14" s="12">
        <f>SUM(K8:K13)</f>
        <v>3473559</v>
      </c>
      <c r="L14" s="118"/>
    </row>
    <row r="15" spans="1:12" ht="11.25" customHeight="1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13"/>
      <c r="K15" s="13">
        <v>509265</v>
      </c>
      <c r="L15" s="118"/>
    </row>
    <row r="16" spans="1:12" ht="11.25" customHeight="1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13"/>
      <c r="K16" s="13"/>
      <c r="L16" s="118"/>
    </row>
    <row r="17" spans="1:12" ht="11.25" customHeight="1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13"/>
      <c r="K17" s="13"/>
      <c r="L17" s="118"/>
    </row>
    <row r="18" spans="1:12" ht="11.25" customHeight="1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13"/>
      <c r="K18" s="13">
        <v>443376</v>
      </c>
      <c r="L18" s="118"/>
    </row>
    <row r="19" spans="1:12" ht="11.25" customHeight="1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0</v>
      </c>
      <c r="K19" s="12">
        <f>SUM(K15:K18)</f>
        <v>952641</v>
      </c>
      <c r="L19" s="118"/>
    </row>
    <row r="20" spans="1:12" ht="11.25" customHeight="1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2203150</v>
      </c>
      <c r="K20" s="12">
        <f>IF(K14&gt;K19,K14-K19,0)</f>
        <v>2520918</v>
      </c>
      <c r="L20" s="118"/>
    </row>
    <row r="21" spans="1:12" ht="11.25" customHeight="1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  <c r="L21" s="118"/>
    </row>
    <row r="22" spans="1:12" ht="11.25" customHeight="1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  <c r="L22" s="118"/>
    </row>
    <row r="23" spans="1:12" ht="11.25" customHeight="1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/>
      <c r="K23" s="13"/>
      <c r="L23" s="118"/>
    </row>
    <row r="24" spans="1:12" ht="11.25" customHeight="1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>
        <v>0</v>
      </c>
      <c r="K24" s="13">
        <v>0</v>
      </c>
      <c r="L24" s="118"/>
    </row>
    <row r="25" spans="1:12" ht="11.25" customHeight="1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  <c r="L25" s="118"/>
    </row>
    <row r="26" spans="1:12" ht="11.25" customHeight="1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  <c r="L26" s="118"/>
    </row>
    <row r="27" spans="1:12" ht="11.25" customHeight="1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  <c r="L27" s="118"/>
    </row>
    <row r="28" spans="1:12" ht="11.25" customHeight="1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0</v>
      </c>
      <c r="K28" s="12">
        <f>SUM(K23:K27)</f>
        <v>0</v>
      </c>
      <c r="L28" s="118"/>
    </row>
    <row r="29" spans="1:12" ht="11.25" customHeight="1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13">
        <v>1106301</v>
      </c>
      <c r="K29" s="13">
        <v>563134</v>
      </c>
      <c r="L29" s="118"/>
    </row>
    <row r="30" spans="1:12" ht="11.25" customHeight="1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13"/>
      <c r="K30" s="13"/>
      <c r="L30" s="118"/>
    </row>
    <row r="31" spans="1:12" ht="11.25" customHeight="1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13"/>
      <c r="K31" s="13"/>
      <c r="L31" s="118"/>
    </row>
    <row r="32" spans="1:12" ht="11.25" customHeight="1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1106301</v>
      </c>
      <c r="K32" s="12">
        <f>SUM(K29:K31)</f>
        <v>563134</v>
      </c>
      <c r="L32" s="118"/>
    </row>
    <row r="33" spans="1:12" ht="11.25" customHeight="1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  <c r="L33" s="118"/>
    </row>
    <row r="34" spans="1:12" ht="11.25" customHeight="1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1106301</v>
      </c>
      <c r="K34" s="12">
        <f>IF(K32&gt;K28,K32-K28,0)</f>
        <v>563134</v>
      </c>
      <c r="L34" s="118"/>
    </row>
    <row r="35" spans="1:12" ht="11.25" customHeight="1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  <c r="L35" s="118"/>
    </row>
    <row r="36" spans="1:12" ht="11.25" customHeight="1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  <c r="L36" s="118"/>
    </row>
    <row r="37" spans="1:12" ht="11.25" customHeight="1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13"/>
      <c r="K37" s="13"/>
      <c r="L37" s="118"/>
    </row>
    <row r="38" spans="1:12" ht="11.25" customHeight="1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  <c r="L38" s="118"/>
    </row>
    <row r="39" spans="1:12" ht="11.25" customHeight="1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0</v>
      </c>
      <c r="K39" s="12">
        <f>SUM(K36:K38)</f>
        <v>0</v>
      </c>
      <c r="L39" s="118"/>
    </row>
    <row r="40" spans="1:12" ht="11.25" customHeight="1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13">
        <v>1998389</v>
      </c>
      <c r="K40" s="13">
        <v>1133412</v>
      </c>
      <c r="L40" s="118"/>
    </row>
    <row r="41" spans="1:12" ht="11.25" customHeight="1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  <c r="L41" s="118"/>
    </row>
    <row r="42" spans="1:12" ht="11.25" customHeight="1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  <c r="L42" s="118"/>
    </row>
    <row r="43" spans="1:12" ht="11.25" customHeight="1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  <c r="L43" s="118"/>
    </row>
    <row r="44" spans="1:12" ht="11.25" customHeight="1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  <c r="L44" s="118"/>
    </row>
    <row r="45" spans="1:12" ht="11.25" customHeight="1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1998389</v>
      </c>
      <c r="K45" s="12">
        <f>SUM(K40:K44)</f>
        <v>1133412</v>
      </c>
      <c r="L45" s="118"/>
    </row>
    <row r="46" spans="1:12" ht="11.25" customHeight="1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0</v>
      </c>
      <c r="L46" s="118"/>
    </row>
    <row r="47" spans="1:12" ht="11.25" customHeight="1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1998389</v>
      </c>
      <c r="K47" s="12">
        <f>IF(K45&gt;K39,K45-K39,0)</f>
        <v>1133412</v>
      </c>
      <c r="L47" s="118"/>
    </row>
    <row r="48" spans="1:12" ht="11.25" customHeight="1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824372</v>
      </c>
      <c r="L48" s="118"/>
    </row>
    <row r="49" spans="1:12" ht="11.25" customHeight="1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901540</v>
      </c>
      <c r="K49" s="12">
        <f>IF(K21-K20+K34-K33+K47-K46&gt;0,K21-K20+K34-K33+K47-K46,0)</f>
        <v>0</v>
      </c>
      <c r="L49" s="118"/>
    </row>
    <row r="50" spans="1:12" ht="11.25" customHeight="1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13">
        <v>1345482</v>
      </c>
      <c r="K50" s="13">
        <v>443942</v>
      </c>
      <c r="L50" s="118"/>
    </row>
    <row r="51" spans="1:12" ht="11.25" customHeight="1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13"/>
      <c r="K51" s="13">
        <f>+K48</f>
        <v>824372</v>
      </c>
      <c r="L51" s="118"/>
    </row>
    <row r="52" spans="1:12" ht="11.25" customHeight="1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13">
        <v>901540</v>
      </c>
      <c r="K52" s="13"/>
      <c r="L52" s="118"/>
    </row>
    <row r="53" spans="1:12" ht="11.25" customHeight="1">
      <c r="A53" s="191" t="s">
        <v>184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J50+J51-J52</f>
        <v>443942</v>
      </c>
      <c r="K53" s="18">
        <f>K50+K51-K52</f>
        <v>1268314</v>
      </c>
      <c r="L53" s="118"/>
    </row>
    <row r="54" ht="11.25" customHeight="1"/>
    <row r="55" ht="11.25" customHeight="1"/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15:K18 J29:K31 J50:K52 J8:K13 J23:K27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>
      <c r="A2" s="95"/>
      <c r="B2" s="96"/>
      <c r="C2" s="260" t="s">
        <v>293</v>
      </c>
      <c r="D2" s="260"/>
      <c r="E2" s="100">
        <v>41275</v>
      </c>
      <c r="F2" s="99" t="s">
        <v>258</v>
      </c>
      <c r="G2" s="261">
        <v>41639</v>
      </c>
      <c r="H2" s="262"/>
      <c r="I2" s="96"/>
      <c r="J2" s="96"/>
      <c r="K2" s="96"/>
      <c r="L2" s="101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102" t="s">
        <v>316</v>
      </c>
      <c r="J3" s="103" t="s">
        <v>156</v>
      </c>
      <c r="K3" s="103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294</v>
      </c>
      <c r="K4" s="104" t="s">
        <v>295</v>
      </c>
    </row>
    <row r="5" spans="1:11" ht="12.75">
      <c r="A5" s="258" t="s">
        <v>296</v>
      </c>
      <c r="B5" s="259"/>
      <c r="C5" s="259"/>
      <c r="D5" s="259"/>
      <c r="E5" s="259"/>
      <c r="F5" s="259"/>
      <c r="G5" s="259"/>
      <c r="H5" s="259"/>
      <c r="I5" s="106">
        <v>1</v>
      </c>
      <c r="J5" s="107">
        <v>42489900</v>
      </c>
      <c r="K5" s="107">
        <v>42489900</v>
      </c>
    </row>
    <row r="6" spans="1:11" ht="12.75">
      <c r="A6" s="258" t="s">
        <v>297</v>
      </c>
      <c r="B6" s="259"/>
      <c r="C6" s="259"/>
      <c r="D6" s="259"/>
      <c r="E6" s="259"/>
      <c r="F6" s="259"/>
      <c r="G6" s="259"/>
      <c r="H6" s="259"/>
      <c r="I6" s="106">
        <v>2</v>
      </c>
      <c r="J6" s="108">
        <v>119512</v>
      </c>
      <c r="K6" s="108">
        <v>119512</v>
      </c>
    </row>
    <row r="7" spans="1:11" ht="12.75">
      <c r="A7" s="258" t="s">
        <v>298</v>
      </c>
      <c r="B7" s="259"/>
      <c r="C7" s="259"/>
      <c r="D7" s="259"/>
      <c r="E7" s="259"/>
      <c r="F7" s="259"/>
      <c r="G7" s="259"/>
      <c r="H7" s="259"/>
      <c r="I7" s="106">
        <v>3</v>
      </c>
      <c r="J7" s="108">
        <v>1006140</v>
      </c>
      <c r="K7" s="108">
        <v>1006140</v>
      </c>
    </row>
    <row r="8" spans="1:11" ht="12.75">
      <c r="A8" s="258" t="s">
        <v>299</v>
      </c>
      <c r="B8" s="259"/>
      <c r="C8" s="259"/>
      <c r="D8" s="259"/>
      <c r="E8" s="259"/>
      <c r="F8" s="259"/>
      <c r="G8" s="259"/>
      <c r="H8" s="259"/>
      <c r="I8" s="106">
        <v>4</v>
      </c>
      <c r="J8" s="108">
        <v>9232504</v>
      </c>
      <c r="K8" s="108">
        <v>2651070</v>
      </c>
    </row>
    <row r="9" spans="1:11" ht="12.75">
      <c r="A9" s="258" t="s">
        <v>300</v>
      </c>
      <c r="B9" s="259"/>
      <c r="C9" s="259"/>
      <c r="D9" s="259"/>
      <c r="E9" s="259"/>
      <c r="F9" s="259"/>
      <c r="G9" s="259"/>
      <c r="H9" s="259"/>
      <c r="I9" s="106">
        <v>5</v>
      </c>
      <c r="J9" s="108">
        <v>-9190236</v>
      </c>
      <c r="K9" s="108">
        <v>-6997907</v>
      </c>
    </row>
    <row r="10" spans="1:11" ht="12.75">
      <c r="A10" s="258" t="s">
        <v>301</v>
      </c>
      <c r="B10" s="259"/>
      <c r="C10" s="259"/>
      <c r="D10" s="259"/>
      <c r="E10" s="259"/>
      <c r="F10" s="259"/>
      <c r="G10" s="259"/>
      <c r="H10" s="259"/>
      <c r="I10" s="106">
        <v>6</v>
      </c>
      <c r="J10" s="108">
        <v>13599924</v>
      </c>
      <c r="K10" s="108">
        <v>11425923</v>
      </c>
    </row>
    <row r="11" spans="1:11" ht="12.75">
      <c r="A11" s="258" t="s">
        <v>302</v>
      </c>
      <c r="B11" s="259"/>
      <c r="C11" s="259"/>
      <c r="D11" s="259"/>
      <c r="E11" s="259"/>
      <c r="F11" s="259"/>
      <c r="G11" s="259"/>
      <c r="H11" s="259"/>
      <c r="I11" s="106">
        <v>7</v>
      </c>
      <c r="J11" s="108"/>
      <c r="K11" s="108"/>
    </row>
    <row r="12" spans="1:11" ht="12.75">
      <c r="A12" s="258" t="s">
        <v>303</v>
      </c>
      <c r="B12" s="259"/>
      <c r="C12" s="259"/>
      <c r="D12" s="259"/>
      <c r="E12" s="259"/>
      <c r="F12" s="259"/>
      <c r="G12" s="259"/>
      <c r="H12" s="259"/>
      <c r="I12" s="106">
        <v>8</v>
      </c>
      <c r="J12" s="108"/>
      <c r="K12" s="108"/>
    </row>
    <row r="13" spans="1:11" ht="12.75">
      <c r="A13" s="258" t="s">
        <v>304</v>
      </c>
      <c r="B13" s="259"/>
      <c r="C13" s="259"/>
      <c r="D13" s="259"/>
      <c r="E13" s="259"/>
      <c r="F13" s="259"/>
      <c r="G13" s="259"/>
      <c r="H13" s="259"/>
      <c r="I13" s="106">
        <v>9</v>
      </c>
      <c r="J13" s="108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57257744</v>
      </c>
      <c r="K14" s="109">
        <f>SUM(K5:K13)</f>
        <v>50694638</v>
      </c>
    </row>
    <row r="15" spans="1:11" ht="12.75">
      <c r="A15" s="258" t="s">
        <v>306</v>
      </c>
      <c r="B15" s="259"/>
      <c r="C15" s="259"/>
      <c r="D15" s="259"/>
      <c r="E15" s="259"/>
      <c r="F15" s="259"/>
      <c r="G15" s="259"/>
      <c r="H15" s="259"/>
      <c r="I15" s="106">
        <v>11</v>
      </c>
      <c r="J15" s="108"/>
      <c r="K15" s="108"/>
    </row>
    <row r="16" spans="1:11" ht="12.75">
      <c r="A16" s="258" t="s">
        <v>307</v>
      </c>
      <c r="B16" s="259"/>
      <c r="C16" s="259"/>
      <c r="D16" s="259"/>
      <c r="E16" s="259"/>
      <c r="F16" s="259"/>
      <c r="G16" s="259"/>
      <c r="H16" s="259"/>
      <c r="I16" s="106">
        <v>12</v>
      </c>
      <c r="J16" s="108"/>
      <c r="K16" s="108"/>
    </row>
    <row r="17" spans="1:11" ht="12.75">
      <c r="A17" s="258" t="s">
        <v>308</v>
      </c>
      <c r="B17" s="259"/>
      <c r="C17" s="259"/>
      <c r="D17" s="259"/>
      <c r="E17" s="259"/>
      <c r="F17" s="259"/>
      <c r="G17" s="259"/>
      <c r="H17" s="259"/>
      <c r="I17" s="106">
        <v>13</v>
      </c>
      <c r="J17" s="108"/>
      <c r="K17" s="108"/>
    </row>
    <row r="18" spans="1:11" ht="12.75">
      <c r="A18" s="258" t="s">
        <v>309</v>
      </c>
      <c r="B18" s="259"/>
      <c r="C18" s="259"/>
      <c r="D18" s="259"/>
      <c r="E18" s="259"/>
      <c r="F18" s="259"/>
      <c r="G18" s="259"/>
      <c r="H18" s="259"/>
      <c r="I18" s="106">
        <v>14</v>
      </c>
      <c r="J18" s="108"/>
      <c r="K18" s="108"/>
    </row>
    <row r="19" spans="1:11" ht="12.75">
      <c r="A19" s="258" t="s">
        <v>310</v>
      </c>
      <c r="B19" s="259"/>
      <c r="C19" s="259"/>
      <c r="D19" s="259"/>
      <c r="E19" s="259"/>
      <c r="F19" s="259"/>
      <c r="G19" s="259"/>
      <c r="H19" s="259"/>
      <c r="I19" s="106">
        <v>15</v>
      </c>
      <c r="J19" s="108"/>
      <c r="K19" s="108"/>
    </row>
    <row r="20" spans="1:11" ht="12.75">
      <c r="A20" s="258" t="s">
        <v>311</v>
      </c>
      <c r="B20" s="259"/>
      <c r="C20" s="259"/>
      <c r="D20" s="259"/>
      <c r="E20" s="259"/>
      <c r="F20" s="259"/>
      <c r="G20" s="259"/>
      <c r="H20" s="259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5" t="s">
        <v>313</v>
      </c>
      <c r="B23" s="266"/>
      <c r="C23" s="266"/>
      <c r="D23" s="266"/>
      <c r="E23" s="266"/>
      <c r="F23" s="266"/>
      <c r="G23" s="266"/>
      <c r="H23" s="266"/>
      <c r="I23" s="111">
        <v>18</v>
      </c>
      <c r="J23" s="107"/>
      <c r="K23" s="107"/>
    </row>
    <row r="24" spans="1:11" ht="23.25" customHeight="1">
      <c r="A24" s="267" t="s">
        <v>314</v>
      </c>
      <c r="B24" s="268"/>
      <c r="C24" s="268"/>
      <c r="D24" s="268"/>
      <c r="E24" s="268"/>
      <c r="F24" s="268"/>
      <c r="G24" s="268"/>
      <c r="H24" s="268"/>
      <c r="I24" s="112">
        <v>19</v>
      </c>
      <c r="J24" s="110"/>
      <c r="K24" s="110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2" sqref="B12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2014-02-14T13:42:57Z</cp:lastPrinted>
  <dcterms:created xsi:type="dcterms:W3CDTF">2008-10-17T11:51:54Z</dcterms:created>
  <dcterms:modified xsi:type="dcterms:W3CDTF">2014-02-14T13:54:35Z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