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<sst xmlns="http://schemas.openxmlformats.org/spreadsheetml/2006/main" count="406" uniqueCount="354">
  <si>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</si>
  <si>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</si>
  <si>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</si>
  <si>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</si>
  <si>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</si>
  <si>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</si>
  <si>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</si>
  <si>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</si>
  <si>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</si>
  <si>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</si>
  <si>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</si>
  <si>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</si>
  <si>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</si>
  <si>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</si>
  <si>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</si>
  <si>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</si>
  <si>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</si>
  <si>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</si>
  <si>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</si>
  <si>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</si>
  <si>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</si>
  <si>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</si>
  <si>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</si>
  <si>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</si>
  <si>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</si>
  <si>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</si>
  <si>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</si>
  <si>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</si>
  <si>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</si>
  <si>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</si>
  <si>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</si>
  <si>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</si>
  <si>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</si>
  <si>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</si>
  <si>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</si>
  <si>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</si>
  <si>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</si>
  <si>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</si>
  <si>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</si>
  <si>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</si>
  <si>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</si>
  <si>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</si>
  <si>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</si>
  <si>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</si>
  <si>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</si>
  <si>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</si>
  <si>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</si>
  <si>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</si>
  <si>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</si>
  <si>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</si>
  <si>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</si>
  <si>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</si>
  <si>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</si>
  <si>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</si>
  <si>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</si>
  <si>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</si>
  <si>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</si>
  <si>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</si>
  <si>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</si>
  <si>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</si>
  <si>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</si>
  <si>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</si>
  <si>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</si>
  <si>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</si>
  <si>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</si>
  <si>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</si>
  <si>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</si>
  <si>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</si>
  <si>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</si>
  <si>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</si>
  <si>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</si>
  <si>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</si>
  <si>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</si>
  <si>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</si>
  <si>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</si>
  <si>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</si>
  <si>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</si>
  <si>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</si>
  <si>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</si>
  <si>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</si>
  <si>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</si>
  <si>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</si>
  <si>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</si>
  <si>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</si>
  <si>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</si>
  <si>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</si>
  <si>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</si>
  <si>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</si>
  <si>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</si>
  <si>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</si>
  <si>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</si>
  <si>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</si>
  <si>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</si>
  <si>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</si>
  <si>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</si>
  <si>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</si>
  <si>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</si>
  <si>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</si>
  <si>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</si>
  <si>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</si>
  <si>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</si>
  <si>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</si>
  <si>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</si>
  <si>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</si>
  <si>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</si>
  <si>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</si>
  <si>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</si>
  <si>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</si>
  <si>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</si>
  <si>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</si>
  <si>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</si>
  <si>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</si>
  <si>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</si>
  <si>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</si>
  <si>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</si>
  <si>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</si>
  <si>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</si>
  <si>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</si>
  <si>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</si>
  <si>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</si>
  <si>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</si>
  <si>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</si>
  <si>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</si>
  <si>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</si>
  <si>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</si>
  <si>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</si>
  <si>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</si>
  <si>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</si>
  <si>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</si>
  <si>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</si>
  <si>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</si>
  <si>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</si>
  <si>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</si>
  <si>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</si>
  <si>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</si>
  <si>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</si>
  <si>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</si>
  <si>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</si>
  <si>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</si>
  <si>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</si>
  <si>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</si>
  <si>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</si>
  <si>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</si>
  <si>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</si>
  <si>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</si>
  <si>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</si>
  <si>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</si>
  <si>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</si>
  <si>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</si>
  <si>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</si>
  <si>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</si>
  <si>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</si>
  <si>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</si>
  <si>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</si>
  <si>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</si>
  <si>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</si>
  <si>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</si>
  <si>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</si>
  <si>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</si>
  <si>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</si>
  <si>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</si>
  <si>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</si>
  <si>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</si>
  <si>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</si>
  <si>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</si>
  <si>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</si>
  <si>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</si>
  <si>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</si>
  <si>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</si>
  <si>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</si>
  <si>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</si>
  <si>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</si>
  <si>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</si>
  <si>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</si>
  <si>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</si>
  <si>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</si>
  <si>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</si>
  <si>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</si>
  <si>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</si>
  <si>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</si>
  <si>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</si>
  <si>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</si>
  <si>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</si>
  <si>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</si>
  <si>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</si>
  <si>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</si>
  <si>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</si>
  <si>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</si>
  <si>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</si>
  <si>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</si>
  <si>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</si>
  <si>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</si>
  <si>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</si>
  <si>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</si>
  <si>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</si>
  <si>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</si>
  <si>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</si>
  <si>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</si>
  <si>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</si>
  <si>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</si>
  <si>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</si>
  <si>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</si>
  <si>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</si>
  <si>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</si>
  <si>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</si>
  <si>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</si>
  <si>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</si>
  <si>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</si>
  <si>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</si>
  <si>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</si>
  <si>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</si>
  <si>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</si>
  <si>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</si>
  <si>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</si>
  <si>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</si>
  <si>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</si>
  <si>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</si>
  <si>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</si>
  <si>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</si>
  <si>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</si>
  <si>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</si>
  <si>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</si>
  <si>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</si>
  <si>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</si>
  <si>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</si>
  <si>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</si>
  <si>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</si>
  <si>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</si>
  <si>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</si>
  <si>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</si>
  <si>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</si>
  <si>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</si>
  <si>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</si>
  <si>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</si>
  <si>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</si>
  <si>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</si>
  <si>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</si>
  <si>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</si>
  <si>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</si>
  <si>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</si>
  <si>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</si>
  <si>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</si>
  <si>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</si>
  <si>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</si>
  <si>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</si>
  <si>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</si>
  <si>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</si>
  <si>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</si>
  <si>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</si>
  <si>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</si>
  <si>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</si>
  <si>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</si>
  <si>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</si>
  <si>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</si>
  <si>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</si>
  <si>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</si>
  <si>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</si>
  <si>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</si>
  <si>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</si>
  <si>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</si>
  <si>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</si>
  <si>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</si>
  <si>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</si>
  <si>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</si>
  <si>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</si>
  <si>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</si>
  <si>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</si>
  <si>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</si>
  <si>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</si>
  <si>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</si>
  <si>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</si>
  <si>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</si>
  <si>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</si>
  <si>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</si>
  <si>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</si>
  <si>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</si>
  <si>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</si>
  <si>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</si>
  <si>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</si>
  <si>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</si>
  <si>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</si>
  <si>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</si>
  <si>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</si>
  <si>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</si>
  <si>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</si>
  <si>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</si>
  <si>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</si>
  <si>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</si>
  <si>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</si>
  <si>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</si>
  <si>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</si>
  <si>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</si>
  <si>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</si>
  <si>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</si>
  <si>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</si>
  <si>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</si>
  <si>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</si>
  <si>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</si>
  <si>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</si>
  <si>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</si>
  <si>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</si>
  <si>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</si>
  <si>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</si>
  <si>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</si>
  <si>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</si>
  <si>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</si>
  <si>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</si>
  <si>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</si>
  <si>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</si>
  <si>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</si>
  <si>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</si>
  <si>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</si>
  <si>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</si>
  <si>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</si>
  <si>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</si>
  <si>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</si>
  <si>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</si>
  <si>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</si>
  <si>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</si>
  <si>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</si>
  <si>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</si>
  <si>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</si>
  <si>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</si>
  <si>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</si>
  <si>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</si>
  <si>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</si>
  <si>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</si>
  <si>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</si>
  <si>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</si>
  <si>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</si>
  <si>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</si>
  <si>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</si>
  <si>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</si>
  <si>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</si>
  <si>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</si>
  <si>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</si>
  <si>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</si>
  <si>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</si>
  <si>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JADRAN ČARAPE DOO</t>
  </si>
  <si>
    <t>NOVI SAD, SRBIJA</t>
  </si>
  <si>
    <t>TVORNICA ČARAPA JADRAN DOO</t>
  </si>
  <si>
    <t>SARAJEVO, BOSNA I HERCEGOVINA</t>
  </si>
  <si>
    <t>DA</t>
  </si>
  <si>
    <t>Dubrava / Zagreb</t>
  </si>
  <si>
    <t>Grad Zagreb</t>
  </si>
  <si>
    <t>BARIŠIĆ VINKO,dipl. ing</t>
  </si>
  <si>
    <t>TEKSTILNI DORADNI CENTAR d.o.o.</t>
  </si>
  <si>
    <t>DUGA RESA, HRVATSKA</t>
  </si>
  <si>
    <t>420092629</t>
  </si>
  <si>
    <t>20175362</t>
  </si>
  <si>
    <t>2486652</t>
  </si>
  <si>
    <t>31.3.2013.</t>
  </si>
  <si>
    <t>stanje na dan 31.03.2013.</t>
  </si>
  <si>
    <t>u razdoblju 01.01.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</si>
</sst>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 quotePrefix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9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H35" sqref="H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248</v>
      </c>
      <c r="B1" s="183"/>
      <c r="C1" s="18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20" t="s">
        <v>323</v>
      </c>
      <c r="F2" s="12"/>
      <c r="G2" s="13" t="s">
        <v>250</v>
      </c>
      <c r="H2" s="120" t="s">
        <v>351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33" t="s">
        <v>324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33" t="s">
        <v>325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31"/>
      <c r="C10" s="133" t="s">
        <v>326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45" t="s">
        <v>327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48">
        <v>10040</v>
      </c>
      <c r="D14" s="149"/>
      <c r="E14" s="16"/>
      <c r="F14" s="145" t="s">
        <v>328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45" t="s">
        <v>329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50" t="s">
        <v>330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50" t="s">
        <v>331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133</v>
      </c>
      <c r="D22" s="145" t="s">
        <v>343</v>
      </c>
      <c r="E22" s="153"/>
      <c r="F22" s="154"/>
      <c r="G22" s="141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21</v>
      </c>
      <c r="D24" s="145" t="s">
        <v>344</v>
      </c>
      <c r="E24" s="153"/>
      <c r="F24" s="153"/>
      <c r="G24" s="154"/>
      <c r="H24" s="51" t="s">
        <v>261</v>
      </c>
      <c r="I24" s="129">
        <v>292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2" t="s">
        <v>342</v>
      </c>
      <c r="D26" s="25"/>
      <c r="E26" s="33"/>
      <c r="F26" s="24"/>
      <c r="G26" s="156" t="s">
        <v>263</v>
      </c>
      <c r="H26" s="142"/>
      <c r="I26" s="123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33"/>
      <c r="I30" s="134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4" t="s">
        <v>338</v>
      </c>
      <c r="B32" s="165"/>
      <c r="C32" s="165"/>
      <c r="D32" s="166"/>
      <c r="E32" s="164" t="s">
        <v>339</v>
      </c>
      <c r="F32" s="165"/>
      <c r="G32" s="165"/>
      <c r="H32" s="133" t="s">
        <v>348</v>
      </c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 t="s">
        <v>340</v>
      </c>
      <c r="B34" s="165"/>
      <c r="C34" s="165"/>
      <c r="D34" s="166"/>
      <c r="E34" s="164" t="s">
        <v>341</v>
      </c>
      <c r="F34" s="165"/>
      <c r="G34" s="165"/>
      <c r="H34" s="133" t="s">
        <v>349</v>
      </c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 t="s">
        <v>346</v>
      </c>
      <c r="B36" s="165"/>
      <c r="C36" s="165"/>
      <c r="D36" s="166"/>
      <c r="E36" s="164" t="s">
        <v>347</v>
      </c>
      <c r="F36" s="165"/>
      <c r="G36" s="165"/>
      <c r="H36" s="133" t="s">
        <v>350</v>
      </c>
      <c r="I36" s="134"/>
      <c r="J36" s="10"/>
      <c r="K36" s="10"/>
      <c r="L36" s="10"/>
    </row>
    <row r="37" spans="1:12" ht="12.75">
      <c r="A37" s="103"/>
      <c r="B37" s="30"/>
      <c r="C37" s="174"/>
      <c r="D37" s="175"/>
      <c r="E37" s="16"/>
      <c r="F37" s="174"/>
      <c r="G37" s="175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73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74"/>
      <c r="D45" s="175"/>
      <c r="E45" s="16"/>
      <c r="F45" s="174"/>
      <c r="G45" s="176"/>
      <c r="H45" s="35"/>
      <c r="I45" s="107"/>
      <c r="J45" s="10"/>
      <c r="K45" s="10"/>
      <c r="L45" s="10"/>
    </row>
    <row r="46" spans="1:12" ht="12.75">
      <c r="A46" s="130" t="s">
        <v>268</v>
      </c>
      <c r="B46" s="173"/>
      <c r="C46" s="145" t="s">
        <v>333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73"/>
      <c r="C48" s="179" t="s">
        <v>334</v>
      </c>
      <c r="D48" s="180"/>
      <c r="E48" s="181"/>
      <c r="F48" s="16"/>
      <c r="G48" s="51" t="s">
        <v>271</v>
      </c>
      <c r="H48" s="179" t="s">
        <v>335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73"/>
      <c r="C50" s="186" t="s">
        <v>336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87" t="s">
        <v>345</v>
      </c>
      <c r="D52" s="180"/>
      <c r="E52" s="180"/>
      <c r="F52" s="180"/>
      <c r="G52" s="180"/>
      <c r="H52" s="180"/>
      <c r="I52" s="147"/>
      <c r="J52" s="10"/>
      <c r="K52" s="10"/>
      <c r="L52" s="10"/>
    </row>
    <row r="53" spans="1:12" ht="12.75">
      <c r="A53" s="108"/>
      <c r="B53" s="20"/>
      <c r="C53" s="169" t="s">
        <v>273</v>
      </c>
      <c r="D53" s="169"/>
      <c r="E53" s="169"/>
      <c r="F53" s="169"/>
      <c r="G53" s="169"/>
      <c r="H53" s="16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8" t="s">
        <v>274</v>
      </c>
      <c r="C55" s="189"/>
      <c r="D55" s="189"/>
      <c r="E55" s="18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8"/>
      <c r="B57" s="190" t="s">
        <v>307</v>
      </c>
      <c r="C57" s="191"/>
      <c r="D57" s="191"/>
      <c r="E57" s="191"/>
      <c r="F57" s="191"/>
      <c r="G57" s="191"/>
      <c r="H57" s="191"/>
      <c r="I57" s="110"/>
      <c r="J57" s="10"/>
      <c r="K57" s="10"/>
      <c r="L57" s="10"/>
    </row>
    <row r="58" spans="1:12" ht="12.75">
      <c r="A58" s="108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8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110" zoomScaleSheetLayoutView="110" zoomScalePageLayoutView="0" workbookViewId="0" topLeftCell="A106">
      <selection activeCell="J124" sqref="J124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337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278</v>
      </c>
      <c r="J4" s="59" t="s">
        <v>319</v>
      </c>
      <c r="K4" s="60" t="s">
        <v>320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19"/>
      <c r="I7" s="3">
        <v>1</v>
      </c>
      <c r="J7" s="6"/>
      <c r="K7" s="6"/>
    </row>
    <row r="8" spans="1:11" ht="12.75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53">
        <f>J9+J16+J26+J35+J39</f>
        <v>51145444</v>
      </c>
      <c r="K8" s="53">
        <f>K9+K16+K26+K35+K39</f>
        <v>49983295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483736</v>
      </c>
      <c r="K9" s="53">
        <f>SUM(K10:K15)</f>
        <v>442380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414742</v>
      </c>
      <c r="K10" s="53">
        <v>379894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68994</v>
      </c>
      <c r="K15" s="7">
        <v>62486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50657453</v>
      </c>
      <c r="K16" s="53">
        <f>SUM(K17:K25)</f>
        <v>49536660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7126327</v>
      </c>
      <c r="K17" s="7">
        <v>7126327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32071841</v>
      </c>
      <c r="K18" s="7">
        <v>31642599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8998356</v>
      </c>
      <c r="K19" s="7">
        <v>8376872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466422</v>
      </c>
      <c r="K20" s="7">
        <v>499440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1994507</v>
      </c>
      <c r="K23" s="7">
        <v>1891422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>
        <v>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>
        <v>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4255</v>
      </c>
      <c r="K35" s="53">
        <f>SUM(K36:K38)</f>
        <v>4255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4255</v>
      </c>
      <c r="K37" s="127">
        <v>4255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53">
        <f>J41+J49+J56+J64</f>
        <v>54422244</v>
      </c>
      <c r="K40" s="53">
        <f>K41+K49+K56+K64</f>
        <v>52612662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36156945</v>
      </c>
      <c r="K41" s="53">
        <f>SUM(K42:K48)</f>
        <v>36327232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8187864</v>
      </c>
      <c r="K42" s="7">
        <v>7637148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6967942</v>
      </c>
      <c r="K43" s="7">
        <v>7407857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20227871</v>
      </c>
      <c r="K44" s="7">
        <v>20637194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773268</v>
      </c>
      <c r="K45" s="7">
        <f>90535+554498</f>
        <v>645033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17758057</v>
      </c>
      <c r="K49" s="53">
        <f>SUM(K50:K55)</f>
        <v>16079385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17296149</v>
      </c>
      <c r="K51" s="7">
        <v>15173429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34554</v>
      </c>
      <c r="K53" s="7">
        <v>44150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415732</v>
      </c>
      <c r="K54" s="7">
        <v>741533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11622</v>
      </c>
      <c r="K55" s="7">
        <v>120273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>
        <v>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>
        <v>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K63" s="7">
        <v>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507242</v>
      </c>
      <c r="K64" s="7">
        <v>206045</v>
      </c>
    </row>
    <row r="65" spans="1:11" ht="12.75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299609</v>
      </c>
      <c r="K65" s="7">
        <v>303375</v>
      </c>
    </row>
    <row r="66" spans="1:11" ht="12.75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53">
        <f>J7+J8+J40+J65</f>
        <v>105867297</v>
      </c>
      <c r="K66" s="53">
        <f>K7+K8+K40+K65</f>
        <v>102899332</v>
      </c>
    </row>
    <row r="67" spans="1:11" ht="12.75">
      <c r="A67" s="199" t="s">
        <v>91</v>
      </c>
      <c r="B67" s="200"/>
      <c r="C67" s="200"/>
      <c r="D67" s="200"/>
      <c r="E67" s="200"/>
      <c r="F67" s="200"/>
      <c r="G67" s="200"/>
      <c r="H67" s="201"/>
      <c r="I67" s="4">
        <v>61</v>
      </c>
      <c r="J67" s="8">
        <v>1824462</v>
      </c>
      <c r="K67" s="291">
        <v>1534132</v>
      </c>
    </row>
    <row r="68" spans="1:11" ht="12.75">
      <c r="A68" s="196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19"/>
      <c r="I69" s="3">
        <v>62</v>
      </c>
      <c r="J69" s="54">
        <f>J70+J71+J72+J78+J79+J82+J85</f>
        <v>55597199</v>
      </c>
      <c r="K69" s="54">
        <f>K70+K71+K72+K78+K79+K82+K85</f>
        <v>52647546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42489900</v>
      </c>
      <c r="K70" s="7">
        <v>42489900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119511</v>
      </c>
      <c r="K71" s="7">
        <v>119511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1006140</v>
      </c>
      <c r="K72" s="53">
        <f>K73+K74-K75+K76+K77</f>
        <v>1006140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781715</v>
      </c>
      <c r="K73" s="7">
        <v>781715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224425</v>
      </c>
      <c r="K77" s="7">
        <v>224425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13552014</v>
      </c>
      <c r="K78" s="7">
        <v>12902012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6617615</v>
      </c>
      <c r="K79" s="53">
        <f>K80-K81</f>
        <v>-911139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6617615</v>
      </c>
      <c r="K80" s="5">
        <v>0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>
        <v>911139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-8187981</v>
      </c>
      <c r="K82" s="53">
        <f>K83-K84</f>
        <v>-2958878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/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8187981</v>
      </c>
      <c r="K84" s="7">
        <v>2958878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53">
        <f>SUM(J87:J89)</f>
        <v>271697</v>
      </c>
      <c r="K86" s="53">
        <f>SUM(K87:K89)</f>
        <v>271697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271697</v>
      </c>
      <c r="K89" s="7">
        <v>271697</v>
      </c>
    </row>
    <row r="90" spans="1:11" ht="12.75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53">
        <f>SUM(J91:J99)</f>
        <v>2143745</v>
      </c>
      <c r="K90" s="53">
        <f>SUM(K91:K99)</f>
        <v>2210193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 customHeight="1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1567857</v>
      </c>
      <c r="K93" s="7">
        <v>1634305</v>
      </c>
    </row>
    <row r="94" spans="1:11" ht="12.75" customHeight="1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 customHeight="1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 customHeight="1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 customHeight="1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 customHeight="1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 customHeight="1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575888</v>
      </c>
      <c r="K99" s="7">
        <v>575888</v>
      </c>
    </row>
    <row r="100" spans="1:11" ht="12.75" customHeight="1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3">
        <f>SUM(J101:J112)</f>
        <v>44897923</v>
      </c>
      <c r="K100" s="53">
        <f>SUM(K101:K112)</f>
        <v>45011387</v>
      </c>
    </row>
    <row r="101" spans="1:11" ht="12.75" customHeight="1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 customHeight="1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690000</v>
      </c>
      <c r="K102" s="7">
        <v>449050</v>
      </c>
    </row>
    <row r="103" spans="1:11" ht="12.75" customHeight="1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11835502</v>
      </c>
      <c r="K103" s="7">
        <v>11924454</v>
      </c>
    </row>
    <row r="104" spans="1:11" ht="12.75" customHeight="1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>
        <v>292404</v>
      </c>
    </row>
    <row r="105" spans="1:11" ht="12.75" customHeight="1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26062267</v>
      </c>
      <c r="K105" s="7">
        <v>26810158</v>
      </c>
    </row>
    <row r="106" spans="1:11" ht="12.75" customHeight="1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>
        <v>100000</v>
      </c>
    </row>
    <row r="107" spans="1:10" ht="12.75" customHeight="1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</row>
    <row r="108" spans="1:11" ht="12.75" customHeight="1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886983</v>
      </c>
      <c r="K108" s="7">
        <v>895703</v>
      </c>
    </row>
    <row r="109" spans="1:11" ht="12.75" customHeight="1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2373126</v>
      </c>
      <c r="K109" s="7">
        <v>1643555</v>
      </c>
    </row>
    <row r="110" spans="1:11" ht="12.75" customHeight="1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2853396</v>
      </c>
      <c r="K110" s="7">
        <v>2853396</v>
      </c>
    </row>
    <row r="111" spans="1:11" ht="12.75" customHeight="1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 customHeight="1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196649</v>
      </c>
      <c r="K112" s="7">
        <v>42667</v>
      </c>
    </row>
    <row r="113" spans="1:11" ht="12.75" customHeight="1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2956733</v>
      </c>
      <c r="K113" s="7">
        <v>2758509</v>
      </c>
    </row>
    <row r="114" spans="1:11" ht="12.75" customHeight="1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3">
        <f>+J69+J86+J90+J100+J113</f>
        <v>105867297</v>
      </c>
      <c r="K114" s="53">
        <f>K69+K86+K90+K100+K113</f>
        <v>102899332</v>
      </c>
    </row>
    <row r="115" spans="1:11" ht="12.75" customHeight="1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1824462</v>
      </c>
      <c r="K115" s="291">
        <v>1534132</v>
      </c>
    </row>
    <row r="116" spans="1:11" ht="12.75" customHeight="1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8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f>+J69</f>
        <v>55597199</v>
      </c>
      <c r="K118" s="7">
        <f>+K69</f>
        <v>52647546</v>
      </c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  <row r="124" ht="12.75">
      <c r="J124" s="2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4:H114"/>
    <mergeCell ref="A113:H113"/>
    <mergeCell ref="A116:K116"/>
    <mergeCell ref="A115:H115"/>
    <mergeCell ref="A121:K121"/>
    <mergeCell ref="A117:K117"/>
    <mergeCell ref="A118:H118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J62 K7:K67 K86:K106 J79:K84 J64:J67 J72:K77 J86:J115 J70:K70 K108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31">
      <selection activeCell="A1" sqref="A1:M50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3.5" customHeight="1">
      <c r="A2" s="234" t="s">
        <v>353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" customHeight="1">
      <c r="A3" s="248" t="s">
        <v>337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19"/>
      <c r="I7" s="3">
        <v>111</v>
      </c>
      <c r="J7" s="54">
        <f>SUM(J8:J9)</f>
        <v>17525219</v>
      </c>
      <c r="K7" s="54">
        <f>SUM(K8:K9)</f>
        <v>17525219</v>
      </c>
      <c r="L7" s="54">
        <f>SUM(L8:L9)</f>
        <v>13364314</v>
      </c>
      <c r="M7" s="54">
        <f>SUM(M8:M9)</f>
        <v>13364314</v>
      </c>
    </row>
    <row r="8" spans="1:13" ht="12.75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17361739</v>
      </c>
      <c r="K8" s="7">
        <v>17361739</v>
      </c>
      <c r="L8" s="7">
        <v>13183334</v>
      </c>
      <c r="M8" s="7">
        <v>13183334</v>
      </c>
    </row>
    <row r="9" spans="1:13" ht="12.75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163480</v>
      </c>
      <c r="K9" s="7">
        <v>163480</v>
      </c>
      <c r="L9" s="7">
        <v>180980</v>
      </c>
      <c r="M9" s="7">
        <v>180980</v>
      </c>
    </row>
    <row r="10" spans="1:13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3">
        <f>J11+J12+J16+J20+J21+J22+J25+J26</f>
        <v>18393239</v>
      </c>
      <c r="K10" s="53">
        <f>K11+K12+K16+K20+K21+K22+K25+K26</f>
        <v>18393239</v>
      </c>
      <c r="L10" s="53">
        <f>L11+L12+L16+L20+L21+L22+L25+L26</f>
        <v>16165564</v>
      </c>
      <c r="M10" s="53">
        <f>M11+M12+M16+M20+M21+M22+M25+M26</f>
        <v>16165564</v>
      </c>
    </row>
    <row r="11" spans="1:13" ht="12.75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1383962</v>
      </c>
      <c r="K11" s="7">
        <v>1383962</v>
      </c>
      <c r="L11" s="7">
        <v>-777863</v>
      </c>
      <c r="M11" s="7">
        <v>-777863</v>
      </c>
    </row>
    <row r="12" spans="1:13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3">
        <f>SUM(J13:J15)</f>
        <v>10884823</v>
      </c>
      <c r="K12" s="53">
        <f>SUM(K13:K15)</f>
        <v>10884823</v>
      </c>
      <c r="L12" s="53">
        <f>SUM(L13:L15)</f>
        <v>10925538</v>
      </c>
      <c r="M12" s="53">
        <f>SUM(M13:M15)</f>
        <v>10925538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8793711</v>
      </c>
      <c r="K13" s="7">
        <v>8793711</v>
      </c>
      <c r="L13" s="7">
        <v>8078924</v>
      </c>
      <c r="M13" s="7">
        <v>8078924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334348</v>
      </c>
      <c r="K14" s="7">
        <v>334348</v>
      </c>
      <c r="L14" s="7">
        <v>1340518</v>
      </c>
      <c r="M14" s="7">
        <v>1340518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1756764</v>
      </c>
      <c r="K15" s="7">
        <v>1756764</v>
      </c>
      <c r="L15" s="7">
        <v>1506096</v>
      </c>
      <c r="M15" s="7">
        <v>1506096</v>
      </c>
    </row>
    <row r="16" spans="1:13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3">
        <f>SUM(J17:J19)</f>
        <v>4621919</v>
      </c>
      <c r="K16" s="53">
        <f>SUM(K17:K19)</f>
        <v>4621919</v>
      </c>
      <c r="L16" s="53">
        <f>SUM(L17:L19)</f>
        <v>4064241</v>
      </c>
      <c r="M16" s="53">
        <f>SUM(M17:M19)</f>
        <v>4064241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2997020</v>
      </c>
      <c r="K17" s="7">
        <v>2997020</v>
      </c>
      <c r="L17" s="7">
        <v>2709504</v>
      </c>
      <c r="M17" s="7">
        <v>2709504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955977</v>
      </c>
      <c r="K18" s="7">
        <v>955977</v>
      </c>
      <c r="L18" s="7">
        <v>828662</v>
      </c>
      <c r="M18" s="7">
        <v>828662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668922</v>
      </c>
      <c r="K19" s="7">
        <v>668922</v>
      </c>
      <c r="L19" s="7">
        <v>526075</v>
      </c>
      <c r="M19" s="7">
        <v>526075</v>
      </c>
    </row>
    <row r="20" spans="1:13" ht="12.75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637997</v>
      </c>
      <c r="K20" s="7">
        <v>637997</v>
      </c>
      <c r="L20" s="7">
        <v>1177960</v>
      </c>
      <c r="M20" s="7">
        <v>1177960</v>
      </c>
    </row>
    <row r="21" spans="1:13" ht="12.75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701173</v>
      </c>
      <c r="K21" s="7">
        <v>701173</v>
      </c>
      <c r="L21" s="7">
        <v>761393</v>
      </c>
      <c r="M21" s="7">
        <v>761393</v>
      </c>
    </row>
    <row r="22" spans="1:13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163365</v>
      </c>
      <c r="K26" s="7">
        <v>163365</v>
      </c>
      <c r="L26" s="7">
        <v>14295</v>
      </c>
      <c r="M26" s="7">
        <v>14295</v>
      </c>
    </row>
    <row r="27" spans="1:13" ht="12.75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3">
        <f>SUM(J28:J32)</f>
        <v>149308</v>
      </c>
      <c r="K27" s="53">
        <f>SUM(K28:K32)</f>
        <v>149308</v>
      </c>
      <c r="L27" s="53">
        <f>SUM(L28:L32)</f>
        <v>53237</v>
      </c>
      <c r="M27" s="53">
        <f>SUM(M28:M32)</f>
        <v>53237</v>
      </c>
    </row>
    <row r="28" spans="1:13" ht="12.75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149308</v>
      </c>
      <c r="K29" s="7">
        <v>149308</v>
      </c>
      <c r="L29" s="7"/>
      <c r="M29" s="7"/>
    </row>
    <row r="30" spans="1:13" ht="12.75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>
        <v>53237</v>
      </c>
      <c r="M32" s="7">
        <v>53237</v>
      </c>
    </row>
    <row r="33" spans="1:13" ht="12.75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3">
        <f>SUM(J34:J37)</f>
        <v>418590</v>
      </c>
      <c r="K33" s="53">
        <f>SUM(K34:K37)</f>
        <v>418590</v>
      </c>
      <c r="L33" s="53">
        <f>SUM(L34:L37)</f>
        <v>210865</v>
      </c>
      <c r="M33" s="53">
        <f>SUM(M34:M37)</f>
        <v>210865</v>
      </c>
    </row>
    <row r="34" spans="1:13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>
        <v>16132</v>
      </c>
      <c r="M34" s="7">
        <v>16132</v>
      </c>
    </row>
    <row r="35" spans="1:13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418590</v>
      </c>
      <c r="K35" s="7">
        <v>418590</v>
      </c>
      <c r="L35" s="7">
        <v>194733</v>
      </c>
      <c r="M35" s="7">
        <v>194733</v>
      </c>
    </row>
    <row r="36" spans="1:13" ht="12.75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3">
        <f>J7+J27+J38+J40</f>
        <v>17674527</v>
      </c>
      <c r="K42" s="53">
        <f>K7+K27+K38+K40</f>
        <v>17674527</v>
      </c>
      <c r="L42" s="53">
        <f>L7+L27+L38+L40</f>
        <v>13417551</v>
      </c>
      <c r="M42" s="53">
        <f>M7+M27+M38+M40</f>
        <v>13417551</v>
      </c>
    </row>
    <row r="43" spans="1:13" ht="12.75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3">
        <f>J10+J33+J39+J41</f>
        <v>18811829</v>
      </c>
      <c r="K43" s="53">
        <f>K10+K33+K39+K41</f>
        <v>18811829</v>
      </c>
      <c r="L43" s="53">
        <f>L10+L33+L39+L41</f>
        <v>16376429</v>
      </c>
      <c r="M43" s="53">
        <f>M10+M33+M39+M41</f>
        <v>16376429</v>
      </c>
    </row>
    <row r="44" spans="1:13" ht="12.75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3">
        <f>J42-J43</f>
        <v>-1137302</v>
      </c>
      <c r="K44" s="53">
        <f>K42-K43</f>
        <v>-1137302</v>
      </c>
      <c r="L44" s="53">
        <f>L42-L43</f>
        <v>-2958878</v>
      </c>
      <c r="M44" s="53">
        <f>M42-M43</f>
        <v>-2958878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1137302</v>
      </c>
      <c r="K46" s="53">
        <f>IF(K43&gt;K42,K43-K42,0)</f>
        <v>1137302</v>
      </c>
      <c r="L46" s="53">
        <f>IF(L43&gt;L42,L43-L42,0)</f>
        <v>2958878</v>
      </c>
      <c r="M46" s="53">
        <f>IF(M43&gt;M42,M43-M42,0)</f>
        <v>2958878</v>
      </c>
    </row>
    <row r="47" spans="1:13" ht="12.75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3">
        <f>J44-J47</f>
        <v>-1137302</v>
      </c>
      <c r="K48" s="53">
        <f>K44-K47</f>
        <v>-1137302</v>
      </c>
      <c r="L48" s="53">
        <f>L44-L47</f>
        <v>-2958878</v>
      </c>
      <c r="M48" s="53">
        <f>M44-M47</f>
        <v>-2958878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1137302</v>
      </c>
      <c r="K50" s="61">
        <f>IF(K48&lt;0,-K48,0)</f>
        <v>1137302</v>
      </c>
      <c r="L50" s="61">
        <f>IF(L48&lt;0,-L48,0)</f>
        <v>2958878</v>
      </c>
      <c r="M50" s="61">
        <f>IF(M48&lt;0,-M48,0)</f>
        <v>2958878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19"/>
      <c r="I56" s="9">
        <v>157</v>
      </c>
      <c r="J56" s="6">
        <f>+J48</f>
        <v>-1137302</v>
      </c>
      <c r="K56" s="6">
        <f>+K48</f>
        <v>-1137302</v>
      </c>
      <c r="L56" s="6">
        <f>+L48</f>
        <v>-2958878</v>
      </c>
      <c r="M56" s="6">
        <f>+M48</f>
        <v>-2958878</v>
      </c>
    </row>
    <row r="57" spans="1:13" ht="12.75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3">
        <f>SUM(J58:J64)</f>
        <v>-927</v>
      </c>
      <c r="K57" s="53">
        <f>SUM(K58:K64)</f>
        <v>-927</v>
      </c>
      <c r="L57" s="53"/>
      <c r="M57" s="53"/>
    </row>
    <row r="58" spans="1:13" ht="12.75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>
        <v>-927</v>
      </c>
      <c r="K58" s="7">
        <v>-927</v>
      </c>
      <c r="L58" s="7"/>
      <c r="M58" s="7"/>
    </row>
    <row r="59" spans="1:13" ht="12.75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3">
        <f>J57-J65</f>
        <v>-927</v>
      </c>
      <c r="K66" s="53">
        <f>K57-K65</f>
        <v>-927</v>
      </c>
      <c r="L66" s="53">
        <f>L57-L65</f>
        <v>0</v>
      </c>
      <c r="M66" s="53">
        <f>M57-M65</f>
        <v>0</v>
      </c>
    </row>
    <row r="67" spans="1:13" ht="12.75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61">
        <f>J56+J66</f>
        <v>-1138229</v>
      </c>
      <c r="K67" s="61">
        <f>K56+K66</f>
        <v>-1138229</v>
      </c>
      <c r="L67" s="61">
        <f>L56+L66</f>
        <v>-2958878</v>
      </c>
      <c r="M67" s="61">
        <f>M56+M66</f>
        <v>-2958878</v>
      </c>
    </row>
    <row r="68" spans="1:13" ht="12.75" customHeight="1">
      <c r="A68" s="238" t="s">
        <v>313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f>+J67</f>
        <v>-1138229</v>
      </c>
      <c r="K70" s="7">
        <f>+K67</f>
        <v>-1138229</v>
      </c>
      <c r="L70" s="7">
        <f>+L67</f>
        <v>-2958878</v>
      </c>
      <c r="M70" s="7">
        <f>+M67</f>
        <v>-2958878</v>
      </c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8:J67 K66:M67 M70 J56:L56 L58:L65 K59:K65 J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33:M33 M32 J48:M50 K27 M29 J12:K26 J7:M10 K34:L41 K28:L32 J27:J32 J34:J46 L12:M27 M34: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1"/>
      <c r="J6" s="251"/>
      <c r="K6" s="252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-1137293</v>
      </c>
      <c r="K7" s="7">
        <v>-2958880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637997</v>
      </c>
      <c r="K8" s="7">
        <v>1177960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731029</v>
      </c>
      <c r="K9" s="7">
        <v>265803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>
        <v>1678673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1027628</v>
      </c>
      <c r="K11" s="7">
        <v>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277774</v>
      </c>
      <c r="K12" s="7">
        <v>3766</v>
      </c>
    </row>
    <row r="13" spans="1:11" ht="12.75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64">
        <f>SUM(J7:J12)</f>
        <v>1537135</v>
      </c>
      <c r="K13" s="53">
        <f>SUM(K7:K12)</f>
        <v>167322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2022055</v>
      </c>
      <c r="K15" s="7">
        <v>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/>
      <c r="K16" s="7">
        <v>170287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477837</v>
      </c>
      <c r="K17" s="7">
        <v>198224</v>
      </c>
    </row>
    <row r="18" spans="1:11" ht="12.75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64">
        <f>SUM(J14:J17)</f>
        <v>2499892</v>
      </c>
      <c r="K18" s="53">
        <f>SUM(K14:K17)</f>
        <v>368511</v>
      </c>
    </row>
    <row r="19" spans="1:11" ht="12.75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64">
        <f>IF(J18&gt;J13,J18-J13,0)</f>
        <v>962757</v>
      </c>
      <c r="K20" s="53">
        <f>IF(K18&gt;K13,K18-K13,0)</f>
        <v>201189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1"/>
      <c r="J21" s="251"/>
      <c r="K21" s="252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128">
        <v>5459</v>
      </c>
      <c r="K28" s="128">
        <v>14458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64">
        <f>SUM(J28:J30)</f>
        <v>5459</v>
      </c>
      <c r="K31" s="53">
        <f>SUM(K28:K30)</f>
        <v>14458</v>
      </c>
    </row>
    <row r="32" spans="1:11" ht="12.75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64">
        <f>IF(J31&gt;J27,J31-J27,0)</f>
        <v>5459</v>
      </c>
      <c r="K33" s="53">
        <f>IF(K31&gt;K27,K31-K27,0)</f>
        <v>14458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1"/>
      <c r="J34" s="251"/>
      <c r="K34" s="252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128">
        <v>106869</v>
      </c>
      <c r="K36" s="128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64">
        <f>SUM(J35:J37)</f>
        <v>106869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>
        <v>85550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64">
        <f>SUM(J39:J43)</f>
        <v>0</v>
      </c>
      <c r="K44" s="53">
        <f>SUM(K39:K43)</f>
        <v>85550</v>
      </c>
    </row>
    <row r="45" spans="1:11" ht="12.75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64">
        <f>IF(J38&gt;J44,J38-J44,0)</f>
        <v>106869</v>
      </c>
      <c r="K45" s="53">
        <f>IF(K38&gt;K44,K38-K44,0)</f>
        <v>0</v>
      </c>
    </row>
    <row r="46" spans="1:11" ht="12.75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64">
        <f>IF(J44&gt;J38,J44-J38,0)</f>
        <v>0</v>
      </c>
      <c r="K46" s="53">
        <f>IF(K44&gt;K38,K44-K38,0)</f>
        <v>85550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861347</v>
      </c>
      <c r="K48" s="53">
        <f>IF(K20-K19+K33-K32+K46-K45&gt;0,K20-K19+K33-K32+K46-K45,0)</f>
        <v>301197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1408884</v>
      </c>
      <c r="K49" s="7">
        <v>507242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861347</v>
      </c>
      <c r="K51" s="7">
        <v>301197</v>
      </c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547537</v>
      </c>
      <c r="K52" s="65">
        <f>K49+K50-K51</f>
        <v>206045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7:K37 J7:K12 J22:K26 J14:K17 J29:K30 J35:K35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  <dataValidation operator="greaterThan" allowBlank="1" showInputMessage="1" showErrorMessage="1" sqref="J28:K28 J36:K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1"/>
      <c r="J6" s="251"/>
      <c r="K6" s="252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3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199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1"/>
      <c r="J22" s="251"/>
      <c r="K22" s="252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1">
        <v>0</v>
      </c>
      <c r="J35" s="251"/>
      <c r="K35" s="252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 ht="12.75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 ht="12.75">
      <c r="A53" s="199" t="s">
        <v>177</v>
      </c>
      <c r="B53" s="200"/>
      <c r="C53" s="200"/>
      <c r="D53" s="200"/>
      <c r="E53" s="200"/>
      <c r="F53" s="200"/>
      <c r="G53" s="200"/>
      <c r="H53" s="20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93" zoomScaleSheetLayoutView="93" zoomScalePageLayoutView="0" workbookViewId="0" topLeftCell="A1">
      <selection activeCell="A1" sqref="A1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57421875" style="76" customWidth="1"/>
    <col min="11" max="11" width="12.28125" style="76" customWidth="1"/>
    <col min="12" max="16384" width="9.140625" style="76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69" t="s">
        <v>282</v>
      </c>
      <c r="D2" s="269"/>
      <c r="E2" s="77">
        <v>40909</v>
      </c>
      <c r="F2" s="43" t="s">
        <v>250</v>
      </c>
      <c r="G2" s="270">
        <v>41364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67" t="s">
        <v>285</v>
      </c>
      <c r="B5" s="268"/>
      <c r="C5" s="268"/>
      <c r="D5" s="268"/>
      <c r="E5" s="268"/>
      <c r="F5" s="268"/>
      <c r="G5" s="268"/>
      <c r="H5" s="268"/>
      <c r="I5" s="44">
        <v>1</v>
      </c>
      <c r="J5" s="45">
        <v>42489900</v>
      </c>
      <c r="K5" s="45">
        <v>42489900</v>
      </c>
    </row>
    <row r="6" spans="1:11" ht="12.75">
      <c r="A6" s="267" t="s">
        <v>286</v>
      </c>
      <c r="B6" s="268"/>
      <c r="C6" s="268"/>
      <c r="D6" s="268"/>
      <c r="E6" s="268"/>
      <c r="F6" s="268"/>
      <c r="G6" s="268"/>
      <c r="H6" s="268"/>
      <c r="I6" s="44">
        <v>2</v>
      </c>
      <c r="J6" s="46">
        <v>119511</v>
      </c>
      <c r="K6" s="46">
        <v>119511</v>
      </c>
    </row>
    <row r="7" spans="1:11" ht="12.75">
      <c r="A7" s="267" t="s">
        <v>287</v>
      </c>
      <c r="B7" s="268"/>
      <c r="C7" s="268"/>
      <c r="D7" s="268"/>
      <c r="E7" s="268"/>
      <c r="F7" s="268"/>
      <c r="G7" s="268"/>
      <c r="H7" s="268"/>
      <c r="I7" s="44">
        <v>3</v>
      </c>
      <c r="J7" s="46">
        <v>1006140</v>
      </c>
      <c r="K7" s="46">
        <v>1006140</v>
      </c>
    </row>
    <row r="8" spans="1:11" ht="12.75">
      <c r="A8" s="267" t="s">
        <v>288</v>
      </c>
      <c r="B8" s="268"/>
      <c r="C8" s="268"/>
      <c r="D8" s="268"/>
      <c r="E8" s="268"/>
      <c r="F8" s="268"/>
      <c r="G8" s="268"/>
      <c r="H8" s="268"/>
      <c r="I8" s="44">
        <v>4</v>
      </c>
      <c r="J8" s="46">
        <v>6617615</v>
      </c>
      <c r="K8" s="46">
        <v>-911139</v>
      </c>
    </row>
    <row r="9" spans="1:11" ht="12.75">
      <c r="A9" s="267" t="s">
        <v>289</v>
      </c>
      <c r="B9" s="268"/>
      <c r="C9" s="268"/>
      <c r="D9" s="268"/>
      <c r="E9" s="268"/>
      <c r="F9" s="268"/>
      <c r="G9" s="268"/>
      <c r="H9" s="268"/>
      <c r="I9" s="44">
        <v>5</v>
      </c>
      <c r="J9" s="46">
        <v>-8187981</v>
      </c>
      <c r="K9" s="46">
        <v>-2958878</v>
      </c>
    </row>
    <row r="10" spans="1:11" ht="12.75">
      <c r="A10" s="267" t="s">
        <v>290</v>
      </c>
      <c r="B10" s="268"/>
      <c r="C10" s="268"/>
      <c r="D10" s="268"/>
      <c r="E10" s="268"/>
      <c r="F10" s="268"/>
      <c r="G10" s="268"/>
      <c r="H10" s="268"/>
      <c r="I10" s="44">
        <v>6</v>
      </c>
      <c r="J10" s="46">
        <v>13552014</v>
      </c>
      <c r="K10" s="46">
        <v>12902012</v>
      </c>
    </row>
    <row r="11" spans="1:11" ht="12.75">
      <c r="A11" s="267" t="s">
        <v>291</v>
      </c>
      <c r="B11" s="268"/>
      <c r="C11" s="268"/>
      <c r="D11" s="268"/>
      <c r="E11" s="268"/>
      <c r="F11" s="268"/>
      <c r="G11" s="268"/>
      <c r="H11" s="268"/>
      <c r="I11" s="44">
        <v>7</v>
      </c>
      <c r="J11" s="46"/>
      <c r="K11" s="46"/>
    </row>
    <row r="12" spans="1:11" ht="12.75">
      <c r="A12" s="267" t="s">
        <v>292</v>
      </c>
      <c r="B12" s="268"/>
      <c r="C12" s="268"/>
      <c r="D12" s="268"/>
      <c r="E12" s="268"/>
      <c r="F12" s="268"/>
      <c r="G12" s="268"/>
      <c r="H12" s="268"/>
      <c r="I12" s="44">
        <v>8</v>
      </c>
      <c r="J12" s="46"/>
      <c r="K12" s="46"/>
    </row>
    <row r="13" spans="1:11" ht="12.75">
      <c r="A13" s="267" t="s">
        <v>293</v>
      </c>
      <c r="B13" s="268"/>
      <c r="C13" s="268"/>
      <c r="D13" s="268"/>
      <c r="E13" s="268"/>
      <c r="F13" s="268"/>
      <c r="G13" s="268"/>
      <c r="H13" s="268"/>
      <c r="I13" s="44">
        <v>9</v>
      </c>
      <c r="J13" s="46"/>
      <c r="K13" s="4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9">
        <f>SUM(J5:J13)</f>
        <v>55597199</v>
      </c>
      <c r="K14" s="79">
        <f>SUM(K5:K13)</f>
        <v>52647546</v>
      </c>
    </row>
    <row r="15" spans="1:11" ht="12.75">
      <c r="A15" s="267" t="s">
        <v>295</v>
      </c>
      <c r="B15" s="268"/>
      <c r="C15" s="268"/>
      <c r="D15" s="268"/>
      <c r="E15" s="268"/>
      <c r="F15" s="268"/>
      <c r="G15" s="268"/>
      <c r="H15" s="268"/>
      <c r="I15" s="44">
        <v>11</v>
      </c>
      <c r="J15" s="46"/>
      <c r="K15" s="46"/>
    </row>
    <row r="16" spans="1:11" ht="12.75">
      <c r="A16" s="267" t="s">
        <v>296</v>
      </c>
      <c r="B16" s="268"/>
      <c r="C16" s="268"/>
      <c r="D16" s="268"/>
      <c r="E16" s="268"/>
      <c r="F16" s="268"/>
      <c r="G16" s="268"/>
      <c r="H16" s="268"/>
      <c r="I16" s="44">
        <v>12</v>
      </c>
      <c r="J16" s="46"/>
      <c r="K16" s="46"/>
    </row>
    <row r="17" spans="1:11" ht="12.75">
      <c r="A17" s="267" t="s">
        <v>297</v>
      </c>
      <c r="B17" s="268"/>
      <c r="C17" s="268"/>
      <c r="D17" s="268"/>
      <c r="E17" s="268"/>
      <c r="F17" s="268"/>
      <c r="G17" s="268"/>
      <c r="H17" s="268"/>
      <c r="I17" s="44">
        <v>13</v>
      </c>
      <c r="J17" s="46"/>
      <c r="K17" s="46"/>
    </row>
    <row r="18" spans="1:11" ht="12.75">
      <c r="A18" s="267" t="s">
        <v>298</v>
      </c>
      <c r="B18" s="268"/>
      <c r="C18" s="268"/>
      <c r="D18" s="268"/>
      <c r="E18" s="268"/>
      <c r="F18" s="268"/>
      <c r="G18" s="268"/>
      <c r="H18" s="268"/>
      <c r="I18" s="44">
        <v>14</v>
      </c>
      <c r="J18" s="46"/>
      <c r="K18" s="46"/>
    </row>
    <row r="19" spans="1:11" ht="12.75">
      <c r="A19" s="267" t="s">
        <v>299</v>
      </c>
      <c r="B19" s="268"/>
      <c r="C19" s="268"/>
      <c r="D19" s="268"/>
      <c r="E19" s="268"/>
      <c r="F19" s="268"/>
      <c r="G19" s="268"/>
      <c r="H19" s="268"/>
      <c r="I19" s="44">
        <v>15</v>
      </c>
      <c r="J19" s="46"/>
      <c r="K19" s="46"/>
    </row>
    <row r="20" spans="1:11" ht="12.75">
      <c r="A20" s="267" t="s">
        <v>300</v>
      </c>
      <c r="B20" s="268"/>
      <c r="C20" s="268"/>
      <c r="D20" s="268"/>
      <c r="E20" s="268"/>
      <c r="F20" s="268"/>
      <c r="G20" s="268"/>
      <c r="H20" s="268"/>
      <c r="I20" s="44">
        <v>16</v>
      </c>
      <c r="J20" s="46"/>
      <c r="K20" s="4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80"/>
      <c r="K24" s="80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2011-04-28T14:19:29Z</cp:lastPrinted>
  <dcterms:created xsi:type="dcterms:W3CDTF">2008-10-17T11:51:54Z</dcterms:created>
  <dcterms:modified xsi:type="dcterms:W3CDTF">2013-05-02T14:20:58Z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