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<sst xmlns="http://schemas.openxmlformats.org/spreadsheetml/2006/main" count="406" uniqueCount="354">
  <si>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</si>
  <si>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</si>
  <si>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</si>
  <si>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</si>
  <si>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</si>
  <si>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</si>
  <si>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</si>
  <si>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</si>
  <si>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</si>
  <si>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</si>
  <si>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</si>
  <si>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</si>
  <si>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</si>
  <si>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</si>
  <si>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</si>
  <si>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</si>
  <si>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</si>
  <si>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</si>
  <si>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</si>
  <si>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</si>
  <si>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</si>
  <si>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</si>
  <si>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</si>
  <si>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</si>
  <si>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</si>
  <si>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</si>
  <si>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</si>
  <si>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</si>
  <si>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</si>
  <si>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</si>
  <si>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</si>
  <si>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</si>
  <si>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</si>
  <si>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</si>
  <si>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</si>
  <si>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</si>
  <si>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</si>
  <si>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</si>
  <si>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</si>
  <si>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</si>
  <si>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</si>
  <si>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</si>
  <si>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</si>
  <si>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</si>
  <si>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</si>
  <si>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</si>
  <si>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</si>
  <si>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</si>
  <si>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</si>
  <si>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</si>
  <si>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</si>
  <si>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</si>
  <si>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</si>
  <si>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</si>
  <si>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</si>
  <si>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</si>
  <si>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</si>
  <si>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</si>
  <si>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</si>
  <si>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</si>
  <si>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</si>
  <si>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</si>
  <si>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</si>
  <si>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</si>
  <si>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</si>
  <si>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</si>
  <si>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</si>
  <si>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</si>
  <si>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</si>
  <si>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</si>
  <si>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</si>
  <si>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</si>
  <si>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</si>
  <si>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</si>
  <si>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</si>
  <si>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</si>
  <si>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</si>
  <si>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</si>
  <si>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</si>
  <si>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</si>
  <si>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</si>
  <si>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</si>
  <si>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</si>
  <si>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</si>
  <si>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</si>
  <si>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</si>
  <si>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</si>
  <si>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</si>
  <si>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</si>
  <si>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</si>
  <si>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</si>
  <si>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</si>
  <si>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</si>
  <si>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</si>
  <si>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</si>
  <si>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</si>
  <si>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</si>
  <si>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</si>
  <si>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</si>
  <si>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</si>
  <si>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</si>
  <si>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</si>
  <si>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</si>
  <si>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</si>
  <si>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</si>
  <si>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</si>
  <si>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</si>
  <si>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</si>
  <si>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</si>
  <si>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</si>
  <si>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</si>
  <si>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</si>
  <si>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</si>
  <si>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</si>
  <si>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</si>
  <si>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</si>
  <si>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</si>
  <si>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</si>
  <si>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</si>
  <si>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</si>
  <si>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</si>
  <si>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</si>
  <si>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</si>
  <si>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</si>
  <si>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</si>
  <si>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</si>
  <si>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</si>
  <si>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</si>
  <si>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</si>
  <si>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</si>
  <si>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</si>
  <si>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</si>
  <si>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</si>
  <si>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</si>
  <si>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</si>
  <si>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</si>
  <si>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</si>
  <si>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</si>
  <si>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</si>
  <si>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</si>
  <si>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</si>
  <si>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</si>
  <si>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</si>
  <si>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</si>
  <si>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</si>
  <si>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</si>
  <si>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</si>
  <si>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</si>
  <si>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</si>
  <si>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</si>
  <si>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</si>
  <si>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</si>
  <si>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</si>
  <si>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</si>
  <si>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</si>
  <si>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</si>
  <si>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</si>
  <si>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</si>
  <si>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</si>
  <si>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</si>
  <si>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</si>
  <si>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</si>
  <si>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</si>
  <si>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</si>
  <si>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</si>
  <si>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</si>
  <si>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</si>
  <si>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</si>
  <si>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</si>
  <si>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</si>
  <si>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</si>
  <si>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</si>
  <si>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</si>
  <si>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</si>
  <si>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</si>
  <si>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</si>
  <si>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</si>
  <si>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</si>
  <si>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</si>
  <si>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</si>
  <si>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</si>
  <si>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</si>
  <si>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</si>
  <si>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</si>
  <si>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</si>
  <si>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</si>
  <si>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</si>
  <si>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</si>
  <si>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</si>
  <si>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</si>
  <si>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</si>
  <si>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</si>
  <si>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</si>
  <si>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</si>
  <si>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</si>
  <si>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</si>
  <si>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</si>
  <si>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</si>
  <si>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</si>
  <si>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</si>
  <si>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</si>
  <si>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</si>
  <si>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</si>
  <si>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</si>
  <si>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</si>
  <si>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</si>
  <si>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</si>
  <si>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</si>
  <si>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</si>
  <si>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</si>
  <si>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</si>
  <si>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</si>
  <si>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</si>
  <si>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</si>
  <si>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</si>
  <si>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</si>
  <si>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</si>
  <si>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</si>
  <si>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</si>
  <si>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</si>
  <si>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</si>
  <si>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</si>
  <si>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</si>
  <si>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</si>
  <si>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</si>
  <si>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</si>
  <si>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</si>
  <si>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</si>
  <si>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</si>
  <si>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</si>
  <si>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</si>
  <si>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</si>
  <si>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</si>
  <si>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</si>
  <si>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</si>
  <si>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</si>
  <si>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</si>
  <si>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</si>
  <si>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</si>
  <si>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</si>
  <si>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</si>
  <si>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</si>
  <si>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</si>
  <si>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</si>
  <si>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</si>
  <si>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</si>
  <si>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</si>
  <si>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</si>
  <si>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</si>
  <si>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</si>
  <si>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</si>
  <si>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</si>
  <si>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</si>
  <si>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</si>
  <si>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</si>
  <si>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</si>
  <si>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</si>
  <si>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</si>
  <si>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</si>
  <si>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</si>
  <si>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</si>
  <si>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</si>
  <si>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</si>
  <si>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</si>
  <si>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</si>
  <si>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</si>
  <si>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</si>
  <si>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</si>
  <si>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</si>
  <si>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</si>
  <si>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</si>
  <si>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</si>
  <si>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</si>
  <si>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</si>
  <si>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</si>
  <si>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</si>
  <si>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</si>
  <si>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</si>
  <si>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</si>
  <si>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</si>
  <si>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</si>
  <si>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</si>
  <si>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</si>
  <si>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</si>
  <si>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</si>
  <si>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</si>
  <si>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</si>
  <si>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</si>
  <si>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</si>
  <si>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</si>
  <si>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</si>
  <si>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</si>
  <si>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</si>
  <si>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</si>
  <si>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</si>
  <si>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</si>
  <si>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</si>
  <si>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</si>
  <si>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</si>
  <si>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</si>
  <si>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</si>
  <si>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</si>
  <si>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</si>
  <si>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</si>
  <si>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</si>
  <si>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</si>
  <si>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</si>
  <si>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</si>
  <si>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</si>
  <si>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</si>
  <si>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</si>
  <si>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</si>
  <si>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</si>
  <si>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</si>
  <si>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</si>
  <si>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</si>
  <si>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</si>
  <si>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</si>
  <si>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</si>
  <si>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</si>
  <si>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</si>
  <si>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</si>
  <si>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</si>
  <si>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</si>
  <si>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</si>
  <si>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</si>
  <si>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</si>
  <si>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</si>
  <si>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</si>
  <si>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</si>
  <si>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</si>
  <si>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</si>
  <si>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</si>
  <si>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</si>
  <si>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</si>
  <si>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</si>
  <si>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</si>
  <si>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</si>
  <si>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JADRAN ČARAPE DOO</t>
  </si>
  <si>
    <t>NOVI SAD, SRBIJA</t>
  </si>
  <si>
    <t>TVORNICA ČARAPA JADRAN DOO</t>
  </si>
  <si>
    <t>SARAJEVO, BOSNA I HERCEGOVINA</t>
  </si>
  <si>
    <t>DA</t>
  </si>
  <si>
    <t>Dubrava / Zagreb</t>
  </si>
  <si>
    <t>Grad Zagreb</t>
  </si>
  <si>
    <t>BARIŠIĆ VINKO,dipl. ing</t>
  </si>
  <si>
    <t>TEKSTILNI DORADNI CENTAR d.o.o.</t>
  </si>
  <si>
    <t>DUGA RESA, HRVATSKA</t>
  </si>
  <si>
    <t>420092629</t>
  </si>
  <si>
    <t>20175362</t>
  </si>
  <si>
    <t>2486652</t>
  </si>
  <si>
    <t>stanje na dan 30.09.2012.</t>
  </si>
  <si>
    <t>u razdoblju 01.01. do 30.09.2012.</t>
  </si>
  <si>
    <t>z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</si>
</sst>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20" t="s">
        <v>323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56" t="s">
        <v>324</v>
      </c>
      <c r="D6" s="15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3" t="s">
        <v>252</v>
      </c>
      <c r="B8" s="194"/>
      <c r="C8" s="156" t="s">
        <v>325</v>
      </c>
      <c r="D8" s="15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85"/>
      <c r="C10" s="156" t="s">
        <v>326</v>
      </c>
      <c r="D10" s="15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62" t="s">
        <v>327</v>
      </c>
      <c r="D12" s="182"/>
      <c r="E12" s="182"/>
      <c r="F12" s="182"/>
      <c r="G12" s="182"/>
      <c r="H12" s="182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83">
        <v>10040</v>
      </c>
      <c r="D14" s="184"/>
      <c r="E14" s="16"/>
      <c r="F14" s="162" t="s">
        <v>328</v>
      </c>
      <c r="G14" s="182"/>
      <c r="H14" s="182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62" t="s">
        <v>329</v>
      </c>
      <c r="D16" s="182"/>
      <c r="E16" s="182"/>
      <c r="F16" s="182"/>
      <c r="G16" s="182"/>
      <c r="H16" s="182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78" t="s">
        <v>330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78" t="s">
        <v>331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62" t="s">
        <v>343</v>
      </c>
      <c r="E22" s="168"/>
      <c r="F22" s="169"/>
      <c r="G22" s="139"/>
      <c r="H22" s="18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62" t="s">
        <v>344</v>
      </c>
      <c r="E24" s="168"/>
      <c r="F24" s="168"/>
      <c r="G24" s="169"/>
      <c r="H24" s="51" t="s">
        <v>261</v>
      </c>
      <c r="I24" s="129">
        <v>320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2" t="s">
        <v>342</v>
      </c>
      <c r="D26" s="25"/>
      <c r="E26" s="33"/>
      <c r="F26" s="24"/>
      <c r="G26" s="170" t="s">
        <v>263</v>
      </c>
      <c r="H26" s="140"/>
      <c r="I26" s="123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3"/>
      <c r="B30" s="154"/>
      <c r="C30" s="154"/>
      <c r="D30" s="155"/>
      <c r="E30" s="153"/>
      <c r="F30" s="154"/>
      <c r="G30" s="154"/>
      <c r="H30" s="156"/>
      <c r="I30" s="157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53" t="s">
        <v>338</v>
      </c>
      <c r="B32" s="154"/>
      <c r="C32" s="154"/>
      <c r="D32" s="155"/>
      <c r="E32" s="153" t="s">
        <v>339</v>
      </c>
      <c r="F32" s="154"/>
      <c r="G32" s="154"/>
      <c r="H32" s="156" t="s">
        <v>348</v>
      </c>
      <c r="I32" s="15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3" t="s">
        <v>340</v>
      </c>
      <c r="B34" s="154"/>
      <c r="C34" s="154"/>
      <c r="D34" s="155"/>
      <c r="E34" s="153" t="s">
        <v>341</v>
      </c>
      <c r="F34" s="154"/>
      <c r="G34" s="154"/>
      <c r="H34" s="156" t="s">
        <v>349</v>
      </c>
      <c r="I34" s="15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3" t="s">
        <v>346</v>
      </c>
      <c r="B36" s="154"/>
      <c r="C36" s="154"/>
      <c r="D36" s="155"/>
      <c r="E36" s="153" t="s">
        <v>347</v>
      </c>
      <c r="F36" s="154"/>
      <c r="G36" s="154"/>
      <c r="H36" s="156" t="s">
        <v>350</v>
      </c>
      <c r="I36" s="157"/>
      <c r="J36" s="10"/>
      <c r="K36" s="10"/>
      <c r="L36" s="10"/>
    </row>
    <row r="37" spans="1:12" ht="12.75">
      <c r="A37" s="103"/>
      <c r="B37" s="30"/>
      <c r="C37" s="151"/>
      <c r="D37" s="152"/>
      <c r="E37" s="16"/>
      <c r="F37" s="151"/>
      <c r="G37" s="152"/>
      <c r="H37" s="16"/>
      <c r="I37" s="95"/>
      <c r="J37" s="10"/>
      <c r="K37" s="10"/>
      <c r="L37" s="10"/>
    </row>
    <row r="38" spans="1:12" ht="12.75">
      <c r="A38" s="153"/>
      <c r="B38" s="154"/>
      <c r="C38" s="154"/>
      <c r="D38" s="155"/>
      <c r="E38" s="153"/>
      <c r="F38" s="154"/>
      <c r="G38" s="154"/>
      <c r="H38" s="156"/>
      <c r="I38" s="15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3"/>
      <c r="B40" s="154"/>
      <c r="C40" s="154"/>
      <c r="D40" s="155"/>
      <c r="E40" s="153"/>
      <c r="F40" s="154"/>
      <c r="G40" s="154"/>
      <c r="H40" s="156"/>
      <c r="I40" s="157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4" t="s">
        <v>267</v>
      </c>
      <c r="B44" s="135"/>
      <c r="C44" s="156"/>
      <c r="D44" s="157"/>
      <c r="E44" s="26"/>
      <c r="F44" s="162"/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1"/>
      <c r="D45" s="152"/>
      <c r="E45" s="16"/>
      <c r="F45" s="151"/>
      <c r="G45" s="163"/>
      <c r="H45" s="35"/>
      <c r="I45" s="107"/>
      <c r="J45" s="10"/>
      <c r="K45" s="10"/>
      <c r="L45" s="10"/>
    </row>
    <row r="46" spans="1:12" ht="12.75">
      <c r="A46" s="134" t="s">
        <v>268</v>
      </c>
      <c r="B46" s="135"/>
      <c r="C46" s="162" t="s">
        <v>333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35"/>
      <c r="C48" s="148" t="s">
        <v>334</v>
      </c>
      <c r="D48" s="137"/>
      <c r="E48" s="138"/>
      <c r="F48" s="16"/>
      <c r="G48" s="51" t="s">
        <v>271</v>
      </c>
      <c r="H48" s="148" t="s">
        <v>335</v>
      </c>
      <c r="I48" s="13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35"/>
      <c r="C50" s="136" t="s">
        <v>336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41" t="s">
        <v>345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8"/>
      <c r="B53" s="20"/>
      <c r="C53" s="158" t="s">
        <v>273</v>
      </c>
      <c r="D53" s="158"/>
      <c r="E53" s="158"/>
      <c r="F53" s="158"/>
      <c r="G53" s="158"/>
      <c r="H53" s="15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3" t="s">
        <v>274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8"/>
      <c r="B57" s="145" t="s">
        <v>307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 ht="12.75">
      <c r="A58" s="108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8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2"/>
      <c r="H63" s="13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1">
      <selection activeCell="J97" sqref="J97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351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337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59</v>
      </c>
      <c r="B4" s="211"/>
      <c r="C4" s="211"/>
      <c r="D4" s="211"/>
      <c r="E4" s="211"/>
      <c r="F4" s="211"/>
      <c r="G4" s="211"/>
      <c r="H4" s="212"/>
      <c r="I4" s="58" t="s">
        <v>278</v>
      </c>
      <c r="J4" s="59" t="s">
        <v>319</v>
      </c>
      <c r="K4" s="60" t="s">
        <v>320</v>
      </c>
    </row>
    <row r="5" spans="1:11" ht="9.75" customHeight="1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.5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55324215</v>
      </c>
      <c r="K8" s="53">
        <f>K9+K16+K26+K35+K39</f>
        <v>51455232.68252519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626604</v>
      </c>
      <c r="K9" s="53">
        <f>SUM(K10:K15)</f>
        <v>501837.37044886313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552574</v>
      </c>
      <c r="K10" s="53">
        <v>450638.93044886313</v>
      </c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>
        <v>0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>
        <v>0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>
        <v>0</v>
      </c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>
        <v>0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74030</v>
      </c>
      <c r="K15" s="7">
        <v>51198.44</v>
      </c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54693356</v>
      </c>
      <c r="K16" s="53">
        <f>SUM(K17:K25)</f>
        <v>50949140.02207632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7126327</v>
      </c>
      <c r="K17" s="7">
        <v>7126326.89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33844322</v>
      </c>
      <c r="K18" s="7">
        <v>32506801.85113085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11573325</v>
      </c>
      <c r="K19" s="7">
        <v>9513223.580945473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854373</v>
      </c>
      <c r="K20" s="7">
        <v>513061.5700000003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>
        <v>0</v>
      </c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>
        <v>0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1295009</v>
      </c>
      <c r="K23" s="7">
        <v>1289726.13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/>
      <c r="K24" s="7">
        <v>0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>
        <v>0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0</v>
      </c>
      <c r="K26" s="53">
        <f>SUM(K27:K34)</f>
        <v>0.3200000001816079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/>
      <c r="K27" s="7">
        <v>0.39000000001396984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>
        <v>0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>
        <v>0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>
        <v>0</v>
      </c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>
        <v>-0.06999999983236194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>
        <v>0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>
        <v>0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4255</v>
      </c>
      <c r="K35" s="53">
        <f>SUM(K36:K38)</f>
        <v>4254.97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>
        <v>0</v>
      </c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4255</v>
      </c>
      <c r="K37" s="127">
        <v>0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>
        <v>4254.97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>
        <v>0</v>
      </c>
    </row>
    <row r="40" spans="1:11" ht="12.75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58805374</v>
      </c>
      <c r="K40" s="53">
        <f>K41+K49+K56+K64</f>
        <v>56628104.87062811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36406377</v>
      </c>
      <c r="K41" s="53">
        <f>SUM(K42:K48)</f>
        <v>38354759.60184655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8298094</v>
      </c>
      <c r="K42" s="7">
        <v>9970679.48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4507291</v>
      </c>
      <c r="K43" s="7">
        <v>7420159.99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22792821</v>
      </c>
      <c r="K44" s="7">
        <v>19987628.46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733715</v>
      </c>
      <c r="K45" s="7">
        <v>976291.6718465523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74456</v>
      </c>
      <c r="K46" s="7">
        <v>0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>
        <v>0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>
        <v>0</v>
      </c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20990113</v>
      </c>
      <c r="K49" s="53">
        <f>SUM(K50:K55)</f>
        <v>17896960.625099495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>
        <v>0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20649525</v>
      </c>
      <c r="K51" s="7">
        <v>15806034.091977853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>
        <v>0</v>
      </c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37707</v>
      </c>
      <c r="K53" s="7">
        <v>23138.912543837196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302881</v>
      </c>
      <c r="K54" s="7">
        <v>2067787.6205778029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/>
      <c r="K55" s="7">
        <v>0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>
        <v>0</v>
      </c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>
        <v>0</v>
      </c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>
        <v>0</v>
      </c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>
        <v>0</v>
      </c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/>
      <c r="K62" s="7"/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K63" s="7">
        <v>0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1408884</v>
      </c>
      <c r="K64" s="7">
        <v>376384.64368206385</v>
      </c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362347</v>
      </c>
      <c r="K65" s="7">
        <v>113005.686821449</v>
      </c>
    </row>
    <row r="66" spans="1:11" ht="12.75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114491936</v>
      </c>
      <c r="K66" s="53">
        <f>K7+K8+K40+K65</f>
        <v>108196343.23997475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2056595</v>
      </c>
      <c r="K67" s="8">
        <v>1521127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63581577</v>
      </c>
      <c r="K69" s="54">
        <f>K70+K71+K72+K78+K79+K82+K85</f>
        <v>54590556.52609531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42489900</v>
      </c>
      <c r="K70" s="7">
        <v>42489900.186095305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119511</v>
      </c>
      <c r="K71" s="7">
        <v>119511.5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4078340</v>
      </c>
      <c r="K72" s="53">
        <v>4078339.8400000003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781715</v>
      </c>
      <c r="K73" s="7">
        <v>781715.2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3072200</v>
      </c>
      <c r="K74" s="7">
        <v>3072200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>
        <v>0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>
        <v>0</v>
      </c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224425</v>
      </c>
      <c r="K77" s="7">
        <v>224424.64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15651338</v>
      </c>
      <c r="K78" s="7">
        <v>14007577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4137177</v>
      </c>
      <c r="K79" s="53">
        <f>K80-K81</f>
        <v>3468105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4137177</v>
      </c>
      <c r="K80" s="5">
        <v>3468105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>
        <v>0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-2894689</v>
      </c>
      <c r="K82" s="53">
        <f>K83-K84</f>
        <v>-9572877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/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2894689</v>
      </c>
      <c r="K84" s="7">
        <v>9572877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4019047</v>
      </c>
      <c r="K86" s="53">
        <f>SUM(K87:K89)</f>
        <v>3692947.07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>
        <v>3921741</v>
      </c>
      <c r="K88" s="7">
        <v>3595641</v>
      </c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97306</v>
      </c>
      <c r="K89" s="7">
        <v>97306.07</v>
      </c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3698622</v>
      </c>
      <c r="K90" s="53">
        <f>SUM(K91:K99)</f>
        <v>5444000.05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 customHeight="1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3698622</v>
      </c>
      <c r="K93" s="7">
        <v>5444000.05</v>
      </c>
    </row>
    <row r="94" spans="1:11" ht="12.75" customHeight="1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 customHeight="1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 customHeight="1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 customHeight="1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 customHeight="1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 customHeight="1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0</v>
      </c>
      <c r="K99" s="7">
        <v>0</v>
      </c>
    </row>
    <row r="100" spans="1:11" ht="12.75" customHeight="1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40484479</v>
      </c>
      <c r="K100" s="53">
        <f>SUM(K101:K112)</f>
        <v>41506669.165849745</v>
      </c>
    </row>
    <row r="101" spans="1:10" ht="12.75" customHeight="1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</row>
    <row r="102" spans="1:11" ht="12.75" customHeight="1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990000</v>
      </c>
      <c r="K102" s="7">
        <v>490000</v>
      </c>
    </row>
    <row r="103" spans="1:11" ht="12.75" customHeight="1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11397138</v>
      </c>
      <c r="K103" s="7">
        <v>9062851</v>
      </c>
    </row>
    <row r="104" spans="1:11" ht="12.75" customHeight="1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/>
      <c r="K104" s="7">
        <v>0</v>
      </c>
    </row>
    <row r="105" spans="1:11" ht="12.75" customHeight="1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22569558</v>
      </c>
      <c r="K105" s="7">
        <v>25258331</v>
      </c>
    </row>
    <row r="106" spans="1:11" ht="12.75" customHeight="1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>
        <v>0</v>
      </c>
    </row>
    <row r="107" spans="1:10" ht="12.75" customHeight="1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</row>
    <row r="108" spans="1:11" ht="12.75" customHeight="1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1022321</v>
      </c>
      <c r="K108" s="7">
        <v>1034925.6444099341</v>
      </c>
    </row>
    <row r="109" spans="1:11" ht="12.75" customHeight="1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1312815</v>
      </c>
      <c r="K109" s="7">
        <v>2657864.5214398103</v>
      </c>
    </row>
    <row r="110" spans="1:11" ht="12.75" customHeight="1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2853396</v>
      </c>
      <c r="K110" s="7">
        <v>2853396</v>
      </c>
    </row>
    <row r="111" spans="1:11" ht="12.75" customHeight="1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>
        <v>0</v>
      </c>
    </row>
    <row r="112" spans="1:11" ht="12.75" customHeight="1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339251</v>
      </c>
      <c r="K112" s="7">
        <v>149301</v>
      </c>
    </row>
    <row r="113" spans="1:11" ht="12.75" customHeight="1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2708211</v>
      </c>
      <c r="K113" s="7">
        <v>2962170.25</v>
      </c>
    </row>
    <row r="114" spans="1:11" ht="12.75" customHeight="1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114491936</v>
      </c>
      <c r="K114" s="53">
        <f>K69+K86+K90+K100+K113</f>
        <v>108196343.06194505</v>
      </c>
    </row>
    <row r="115" spans="1:11" ht="12.75" customHeight="1">
      <c r="A115" s="216" t="s">
        <v>57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>
        <v>2056595</v>
      </c>
      <c r="K115" s="8">
        <v>1521127</v>
      </c>
    </row>
    <row r="116" spans="1:11" ht="12.75" customHeight="1">
      <c r="A116" s="219" t="s">
        <v>310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6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29"/>
      <c r="J117" s="229"/>
      <c r="K117" s="230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f>+J69</f>
        <v>63581577</v>
      </c>
      <c r="K118" s="7">
        <f>+K69</f>
        <v>54590556.52609531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14:H114"/>
    <mergeCell ref="A113:H113"/>
    <mergeCell ref="A116:K116"/>
    <mergeCell ref="A115:H115"/>
    <mergeCell ref="A121:K121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64:J67 J70:K70 K7:K67 J86:J115 J72:K77 K110:K115 K108 K102:K106 J79:K84 J7:J62 K86:K100">
      <formula1>0</formula1>
    </dataValidation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7">
      <selection activeCell="L67" sqref="L67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05" t="s">
        <v>154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3.5" customHeight="1">
      <c r="A2" s="245" t="s">
        <v>352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5" customHeight="1">
      <c r="A3" s="236" t="s">
        <v>337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45726722</v>
      </c>
      <c r="K7" s="54">
        <f>SUM(K8:K9)</f>
        <v>11264953</v>
      </c>
      <c r="L7" s="54">
        <f>SUM(L8:L9)</f>
        <v>43490035.593196936</v>
      </c>
      <c r="M7" s="54">
        <f>SUM(M8:M9)</f>
        <v>10971344.593196936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45435699</v>
      </c>
      <c r="K8" s="7">
        <v>11219054</v>
      </c>
      <c r="L8" s="7">
        <v>42919422.24994575</v>
      </c>
      <c r="M8" s="7">
        <v>10607474.249945752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291023</v>
      </c>
      <c r="K9" s="7">
        <v>45899</v>
      </c>
      <c r="L9" s="7">
        <v>570613.3432511829</v>
      </c>
      <c r="M9" s="7">
        <v>363870.34325118293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50186821</v>
      </c>
      <c r="K10" s="53">
        <f>K11+K12+K16+K20+K21+K22+K25+K26</f>
        <v>14743641</v>
      </c>
      <c r="L10" s="53">
        <f>L11+L12+L16+L20+L21+L22+L25+L26</f>
        <v>51888610.88973265</v>
      </c>
      <c r="M10" s="53">
        <f>M11+M12+M16+M20+M21+M22+M25+M26</f>
        <v>16702704.889732659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-5788322</v>
      </c>
      <c r="K11" s="7">
        <v>-600241</v>
      </c>
      <c r="L11" s="7">
        <v>-112400</v>
      </c>
      <c r="M11" s="7">
        <v>-1283683</v>
      </c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34619428</v>
      </c>
      <c r="K12" s="53">
        <f>SUM(K13:K15)</f>
        <v>8420277</v>
      </c>
      <c r="L12" s="53">
        <f>SUM(L13:L15)</f>
        <v>31458243.15932699</v>
      </c>
      <c r="M12" s="53">
        <f>SUM(M13:M15)</f>
        <v>11342022.15932699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26992962</v>
      </c>
      <c r="K13" s="7">
        <v>6112490</v>
      </c>
      <c r="L13" s="7">
        <v>24783135.33259905</v>
      </c>
      <c r="M13" s="7">
        <v>8970912.332599051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1291322</v>
      </c>
      <c r="K14" s="7">
        <v>450027</v>
      </c>
      <c r="L14" s="7">
        <v>876260.5617114371</v>
      </c>
      <c r="M14" s="7">
        <v>365105.56171143707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6335144</v>
      </c>
      <c r="K15" s="7">
        <v>1857760</v>
      </c>
      <c r="L15" s="7">
        <v>5798847.265016501</v>
      </c>
      <c r="M15" s="7">
        <v>2006004.2650165008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16228396</v>
      </c>
      <c r="K16" s="53">
        <f>SUM(K17:K19)</f>
        <v>5377944</v>
      </c>
      <c r="L16" s="53">
        <f>SUM(L17:L19)</f>
        <v>14178396.941384276</v>
      </c>
      <c r="M16" s="53">
        <f>SUM(M17:M19)</f>
        <v>4713039.941384276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10127035</v>
      </c>
      <c r="K17" s="7">
        <v>3355845</v>
      </c>
      <c r="L17" s="7">
        <v>9314127.781027332</v>
      </c>
      <c r="M17" s="7">
        <v>3158899.781027332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3722245</v>
      </c>
      <c r="K18" s="7">
        <v>1233506</v>
      </c>
      <c r="L18" s="7">
        <v>2956332.880356944</v>
      </c>
      <c r="M18" s="7">
        <v>995214.8803569442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2379116</v>
      </c>
      <c r="K19" s="7">
        <v>788593</v>
      </c>
      <c r="L19" s="7">
        <v>1907936.28</v>
      </c>
      <c r="M19" s="7">
        <v>558925.28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1914988</v>
      </c>
      <c r="K20" s="7">
        <v>630026</v>
      </c>
      <c r="L20" s="7">
        <v>3840016.5350344353</v>
      </c>
      <c r="M20" s="7">
        <v>1263791.5350344353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3149190</v>
      </c>
      <c r="K21" s="7">
        <v>908447</v>
      </c>
      <c r="L21" s="7">
        <v>2324180.493986959</v>
      </c>
      <c r="M21" s="7">
        <v>666878.4939869591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3167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3167</v>
      </c>
      <c r="K24" s="7"/>
      <c r="L24" s="7"/>
      <c r="M24" s="7"/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59974</v>
      </c>
      <c r="K26" s="7">
        <v>7188</v>
      </c>
      <c r="L26" s="7">
        <v>200173.75999999998</v>
      </c>
      <c r="M26" s="7">
        <v>655.7599999999802</v>
      </c>
    </row>
    <row r="27" spans="1:13" ht="12.75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450977</v>
      </c>
      <c r="K27" s="53">
        <f>SUM(K28:K32)</f>
        <v>250537</v>
      </c>
      <c r="L27" s="53">
        <f>SUM(L28:L32)</f>
        <v>422063.61296252743</v>
      </c>
      <c r="M27" s="53">
        <f>SUM(M28:M32)</f>
        <v>154105.61296252743</v>
      </c>
    </row>
    <row r="28" spans="1:13" ht="12.75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/>
      <c r="M28" s="7"/>
    </row>
    <row r="29" spans="1:13" ht="12.75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450977</v>
      </c>
      <c r="K29" s="7">
        <v>250537</v>
      </c>
      <c r="L29" s="7">
        <v>422063.61296252743</v>
      </c>
      <c r="M29" s="7">
        <v>154105.61296252743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1184876</v>
      </c>
      <c r="K33" s="53">
        <f>SUM(K34:K37)</f>
        <v>577082</v>
      </c>
      <c r="L33" s="53">
        <f>SUM(L34:L37)</f>
        <v>1596366.933037295</v>
      </c>
      <c r="M33" s="53">
        <f>SUM(M34:M37)</f>
        <v>378450.933037295</v>
      </c>
    </row>
    <row r="34" spans="1:13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1184876</v>
      </c>
      <c r="K35" s="7">
        <v>577082</v>
      </c>
      <c r="L35" s="7">
        <v>1596366.933037295</v>
      </c>
      <c r="M35" s="7">
        <v>378450.933037295</v>
      </c>
    </row>
    <row r="36" spans="1:13" ht="12.75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46177699</v>
      </c>
      <c r="K42" s="53">
        <f>K7+K27+K38+K40</f>
        <v>11515490</v>
      </c>
      <c r="L42" s="53">
        <f>L7+L27+L38+L40</f>
        <v>43912099.206159465</v>
      </c>
      <c r="M42" s="53">
        <f>M7+M27+M38+M40</f>
        <v>11125450.206159463</v>
      </c>
    </row>
    <row r="43" spans="1:13" ht="12.75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51371697</v>
      </c>
      <c r="K43" s="53">
        <f>K10+K33+K39+K41</f>
        <v>15320723</v>
      </c>
      <c r="L43" s="53">
        <f>L10+L33+L39+L41</f>
        <v>53484977.82276995</v>
      </c>
      <c r="M43" s="53">
        <f>M10+M33+M39+M41</f>
        <v>17081155.822769955</v>
      </c>
    </row>
    <row r="44" spans="1:13" ht="12.75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-5193998</v>
      </c>
      <c r="K44" s="53">
        <f>K42-K43</f>
        <v>-3805233</v>
      </c>
      <c r="L44" s="53">
        <f>L42-L43</f>
        <v>-9572878.616610482</v>
      </c>
      <c r="M44" s="53">
        <f>M42-M43</f>
        <v>-5955705.616610492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5193998</v>
      </c>
      <c r="K46" s="53">
        <f>IF(K43&gt;K42,K43-K42,0)</f>
        <v>3805233</v>
      </c>
      <c r="L46" s="53">
        <f>IF(L43&gt;L42,L43-L42,0)</f>
        <v>9572878.616610482</v>
      </c>
      <c r="M46" s="53">
        <f>IF(M43&gt;M42,M43-M42,0)</f>
        <v>5955705.616610492</v>
      </c>
    </row>
    <row r="47" spans="1:13" ht="12.75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-5193998</v>
      </c>
      <c r="K48" s="53">
        <f>K44-K47</f>
        <v>-3805233</v>
      </c>
      <c r="L48" s="53">
        <f>L44-L47</f>
        <v>-9572878.616610482</v>
      </c>
      <c r="M48" s="53">
        <f>M44-M47</f>
        <v>-5955705.616610492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5193998</v>
      </c>
      <c r="K50" s="61">
        <f>IF(K48&lt;0,-K48,0)</f>
        <v>3805233</v>
      </c>
      <c r="L50" s="61">
        <f>IF(L48&lt;0,-L48,0)</f>
        <v>9572878.616610482</v>
      </c>
      <c r="M50" s="61">
        <f>IF(M48&lt;0,-M48,0)</f>
        <v>5955705.616610492</v>
      </c>
    </row>
    <row r="51" spans="1:13" ht="12.75" customHeight="1">
      <c r="A51" s="219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+J48</f>
        <v>-5193998</v>
      </c>
      <c r="K56" s="6">
        <f>+K48</f>
        <v>-3805233</v>
      </c>
      <c r="L56" s="6">
        <f>+L48</f>
        <v>-9572878.616610482</v>
      </c>
      <c r="M56" s="6">
        <f>+M48</f>
        <v>-5955705.616610492</v>
      </c>
    </row>
    <row r="57" spans="1:13" ht="12.75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1907714</v>
      </c>
      <c r="M57" s="53">
        <f>SUM(M58:M64)</f>
        <v>647333</v>
      </c>
    </row>
    <row r="58" spans="1:13" ht="12.75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>
        <v>-48887</v>
      </c>
      <c r="M58" s="7">
        <v>-4867</v>
      </c>
    </row>
    <row r="59" spans="1:13" ht="12.75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>
        <v>1956601</v>
      </c>
      <c r="M59" s="7">
        <v>652200</v>
      </c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>
        <v>0</v>
      </c>
      <c r="M65" s="7">
        <v>0</v>
      </c>
    </row>
    <row r="66" spans="1:13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1907714</v>
      </c>
      <c r="M66" s="53">
        <f>M57-M65</f>
        <v>647333</v>
      </c>
    </row>
    <row r="67" spans="1:13" ht="12.75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-5193998</v>
      </c>
      <c r="K67" s="61">
        <f>K56+K66</f>
        <v>-3805233</v>
      </c>
      <c r="L67" s="61">
        <f>L56+L66</f>
        <v>-7665164.616610482</v>
      </c>
      <c r="M67" s="61">
        <f>M56+M66</f>
        <v>-5308372.616610492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f>+J67</f>
        <v>-5193998</v>
      </c>
      <c r="K70" s="7">
        <f>+K67</f>
        <v>-3805233</v>
      </c>
      <c r="L70" s="7">
        <f>+L67</f>
        <v>-7665164.616610482</v>
      </c>
      <c r="M70" s="7">
        <f>+M67</f>
        <v>-5308372.616610492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7:M57 K66:M67 J58:J67 J56:L56 L58:L65 K59:K65 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33:M33 L35:M35 J48:M50 J35:J46 L29:M29 L7:M10 J8:J9 J25:K25 J7:K7 J10:K10 J12:K12 J13:J15 J16:K16 J17:J21 J22:K23 J24 J26:J32 K36:L41 K27:K28 K30:L32 J34:L34 L12:L28 M12:M25 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J8" sqref="J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352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9" t="s">
        <v>156</v>
      </c>
      <c r="B6" s="225"/>
      <c r="C6" s="225"/>
      <c r="D6" s="225"/>
      <c r="E6" s="225"/>
      <c r="F6" s="225"/>
      <c r="G6" s="225"/>
      <c r="H6" s="225"/>
      <c r="I6" s="260"/>
      <c r="J6" s="260"/>
      <c r="K6" s="261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130">
        <v>-5193998</v>
      </c>
      <c r="K7" s="7">
        <v>-9572879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130">
        <v>1914988</v>
      </c>
      <c r="K8" s="7">
        <v>3840017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130">
        <v>3260812</v>
      </c>
      <c r="K9" s="7">
        <v>4046000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130">
        <v>4207424</v>
      </c>
      <c r="K10" s="7">
        <v>3093152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130"/>
      <c r="K11" s="7">
        <v>0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130">
        <v>307166</v>
      </c>
      <c r="K12" s="7">
        <v>627464</v>
      </c>
    </row>
    <row r="13" spans="1:11" ht="12.75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64">
        <f>SUM(J7:J12)</f>
        <v>4496392</v>
      </c>
      <c r="K13" s="53">
        <f>SUM(K7:K12)</f>
        <v>2033754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130"/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130"/>
      <c r="K15" s="7"/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130">
        <v>7661961</v>
      </c>
      <c r="K16" s="7">
        <v>1948382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253046</v>
      </c>
      <c r="K17" s="7"/>
    </row>
    <row r="18" spans="1:11" ht="12.75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64">
        <f>SUM(J14:J17)</f>
        <v>7915007</v>
      </c>
      <c r="K18" s="53">
        <f>SUM(K14:K17)</f>
        <v>1948382</v>
      </c>
    </row>
    <row r="19" spans="1:11" ht="12.75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IF(J13&gt;J18,J13-J18,0)</f>
        <v>0</v>
      </c>
      <c r="K19" s="53">
        <f>IF(K13&gt;K18,K13-K18,0)</f>
        <v>85372</v>
      </c>
    </row>
    <row r="20" spans="1:11" ht="12.75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64">
        <f>IF(J18&gt;J13,J18-J13,0)</f>
        <v>3418615</v>
      </c>
      <c r="K20" s="53">
        <f>IF(K18&gt;K13,K18-K13,0)</f>
        <v>0</v>
      </c>
    </row>
    <row r="21" spans="1:11" ht="12.75">
      <c r="A21" s="219" t="s">
        <v>159</v>
      </c>
      <c r="B21" s="225"/>
      <c r="C21" s="225"/>
      <c r="D21" s="225"/>
      <c r="E21" s="225"/>
      <c r="F21" s="225"/>
      <c r="G21" s="225"/>
      <c r="H21" s="225"/>
      <c r="I21" s="260"/>
      <c r="J21" s="260"/>
      <c r="K21" s="261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130">
        <v>521527</v>
      </c>
      <c r="K28" s="130">
        <v>28968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64">
        <f>SUM(J28:J30)</f>
        <v>521527</v>
      </c>
      <c r="K31" s="53">
        <f>SUM(K28:K30)</f>
        <v>28968</v>
      </c>
    </row>
    <row r="32" spans="1:11" ht="12.75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IF(J31&gt;J27,J31-J27,0)</f>
        <v>521527</v>
      </c>
      <c r="K33" s="53">
        <f>IF(K31&gt;K27,K31-K27,0)</f>
        <v>28968</v>
      </c>
    </row>
    <row r="34" spans="1:11" ht="12.75">
      <c r="A34" s="219" t="s">
        <v>160</v>
      </c>
      <c r="B34" s="225"/>
      <c r="C34" s="225"/>
      <c r="D34" s="225"/>
      <c r="E34" s="225"/>
      <c r="F34" s="225"/>
      <c r="G34" s="225"/>
      <c r="H34" s="225"/>
      <c r="I34" s="260"/>
      <c r="J34" s="260"/>
      <c r="K34" s="261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>
        <v>0</v>
      </c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3603154</v>
      </c>
      <c r="K36" s="128"/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>
        <v>0</v>
      </c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64">
        <f>SUM(J35:J37)</f>
        <v>3603154</v>
      </c>
      <c r="K38" s="53">
        <f>SUM(K35:K37)</f>
        <v>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>
        <v>1088909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64">
        <f>SUM(J39:J43)</f>
        <v>0</v>
      </c>
      <c r="K44" s="53">
        <f>SUM(K39:K43)</f>
        <v>1088909</v>
      </c>
    </row>
    <row r="45" spans="1:11" ht="12.75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IF(J38&gt;J44,J38-J44,0)</f>
        <v>3603154</v>
      </c>
      <c r="K45" s="53">
        <f>IF(K38&gt;K44,K38-K44,0)</f>
        <v>0</v>
      </c>
    </row>
    <row r="46" spans="1:11" ht="12.75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IF(J44&gt;J38,J44-J38,0)</f>
        <v>0</v>
      </c>
      <c r="K46" s="53">
        <f>IF(K44&gt;K38,K44-K38,0)</f>
        <v>1088909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IF(J20-J19+J33-J32+J46-J45&gt;0,J20-J19+J33-J32+J46-J45,0)</f>
        <v>336988</v>
      </c>
      <c r="K48" s="53">
        <f>IF(K20-K19+K33-K32+K46-K45&gt;0,K20-K19+K33-K32+K46-K45,0)</f>
        <v>1032505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624046</v>
      </c>
      <c r="K49" s="7">
        <v>1408890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/>
      <c r="K50" s="7"/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+J48</f>
        <v>336988</v>
      </c>
      <c r="K51" s="7">
        <f>+K48</f>
        <v>1032505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287058</v>
      </c>
      <c r="K52" s="65">
        <f>K49+K50-K51</f>
        <v>376385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39:K43 J35:J37 K7:K12 J22:K26 K37 J17 J29:K30 K35 K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  <dataValidation operator="greaterThan" allowBlank="1" showInputMessage="1" showErrorMessage="1" sqref="J14:J16 K36 J7:J12 J28:K2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9" t="s">
        <v>156</v>
      </c>
      <c r="B6" s="225"/>
      <c r="C6" s="225"/>
      <c r="D6" s="225"/>
      <c r="E6" s="225"/>
      <c r="F6" s="225"/>
      <c r="G6" s="225"/>
      <c r="H6" s="225"/>
      <c r="I6" s="260"/>
      <c r="J6" s="260"/>
      <c r="K6" s="261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2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25"/>
      <c r="C22" s="225"/>
      <c r="D22" s="225"/>
      <c r="E22" s="225"/>
      <c r="F22" s="225"/>
      <c r="G22" s="225"/>
      <c r="H22" s="225"/>
      <c r="I22" s="260"/>
      <c r="J22" s="260"/>
      <c r="K22" s="261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25"/>
      <c r="C35" s="225"/>
      <c r="D35" s="225"/>
      <c r="E35" s="225"/>
      <c r="F35" s="225"/>
      <c r="G35" s="225"/>
      <c r="H35" s="225"/>
      <c r="I35" s="260">
        <v>0</v>
      </c>
      <c r="J35" s="260"/>
      <c r="K35" s="261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3" zoomScaleSheetLayoutView="93" zoomScalePageLayoutView="0" workbookViewId="0" topLeftCell="A1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57421875" style="76" customWidth="1"/>
    <col min="11" max="11" width="12.28125" style="76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>
        <v>40909</v>
      </c>
      <c r="F2" s="43" t="s">
        <v>250</v>
      </c>
      <c r="G2" s="286">
        <v>41182</v>
      </c>
      <c r="H2" s="287"/>
      <c r="I2" s="131" t="s">
        <v>353</v>
      </c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42489900</v>
      </c>
      <c r="K5" s="45">
        <v>42489900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119511</v>
      </c>
      <c r="K6" s="46">
        <v>119512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4078340</v>
      </c>
      <c r="K7" s="46">
        <v>4078340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4137177</v>
      </c>
      <c r="K8" s="46">
        <v>3468105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-2894689</v>
      </c>
      <c r="K9" s="46">
        <v>-9572877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15686965</v>
      </c>
      <c r="K10" s="46">
        <v>14056464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63617204</v>
      </c>
      <c r="K14" s="79">
        <f>SUM(K5:K13)</f>
        <v>54639444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>
        <v>-35627</v>
      </c>
      <c r="K15" s="46">
        <v>-48887</v>
      </c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-35627</v>
      </c>
      <c r="K21" s="80">
        <f>SUM(K15:K20)</f>
        <v>-48887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>
        <v>63581577</v>
      </c>
      <c r="K23" s="45">
        <f>+K14+K21</f>
        <v>54590557</v>
      </c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2011-04-28T14:19:29Z</cp:lastPrinted>
  <dcterms:created xsi:type="dcterms:W3CDTF">2008-10-17T11:51:54Z</dcterms:created>
  <dcterms:modified xsi:type="dcterms:W3CDTF">2012-10-30T14:02:33Z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