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<sst xmlns="http://schemas.openxmlformats.org/spreadsheetml/2006/main" count="395" uniqueCount="344">
  <si>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</si>
  <si>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</si>
  <si>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</si>
  <si>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</si>
  <si>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</si>
  <si>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</si>
  <si>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</si>
  <si>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</si>
  <si>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</si>
  <si>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</si>
  <si>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</si>
  <si>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</si>
  <si>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</si>
  <si>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</si>
  <si>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</si>
  <si>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</si>
  <si>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</si>
  <si>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</si>
  <si>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</si>
  <si>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</si>
  <si>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</si>
  <si>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</si>
  <si>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</si>
  <si>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</si>
  <si>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</si>
  <si>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</si>
  <si>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</si>
  <si>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</si>
  <si>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</si>
  <si>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</si>
  <si>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</si>
  <si>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</si>
  <si>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</si>
  <si>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</si>
  <si>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</si>
  <si>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</si>
  <si>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</si>
  <si>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</si>
  <si>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</si>
  <si>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</si>
  <si>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</si>
  <si>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</si>
  <si>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</si>
  <si>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</si>
  <si>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</si>
  <si>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</si>
  <si>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</si>
  <si>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</si>
  <si>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</si>
  <si>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</si>
  <si>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</si>
  <si>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</si>
  <si>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</si>
  <si>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</si>
  <si>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</si>
  <si>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</si>
  <si>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</si>
  <si>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</si>
  <si>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</si>
  <si>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</si>
  <si>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</si>
  <si>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</si>
  <si>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</si>
  <si>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</si>
  <si>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</si>
  <si>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</si>
  <si>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</si>
  <si>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</si>
  <si>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</si>
  <si>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</si>
  <si>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</si>
  <si>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</si>
  <si>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</si>
  <si>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</si>
  <si>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</si>
  <si>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</si>
  <si>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</si>
  <si>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</si>
  <si>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</si>
  <si>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</si>
  <si>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</si>
  <si>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</si>
  <si>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</si>
  <si>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</si>
  <si>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</si>
  <si>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</si>
  <si>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</si>
  <si>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</si>
  <si>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</si>
  <si>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</si>
  <si>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</si>
  <si>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</si>
  <si>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</si>
  <si>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</si>
  <si>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</si>
  <si>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</si>
  <si>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</si>
  <si>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</si>
  <si>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</si>
  <si>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</si>
  <si>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</si>
  <si>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</si>
  <si>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</si>
  <si>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</si>
  <si>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</si>
  <si>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</si>
  <si>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</si>
  <si>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</si>
  <si>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</si>
  <si>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</si>
  <si>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</si>
  <si>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</si>
  <si>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</si>
  <si>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</si>
  <si>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</si>
  <si>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</si>
  <si>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</si>
  <si>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</si>
  <si>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</si>
  <si>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</si>
  <si>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</si>
  <si>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</si>
  <si>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</si>
  <si>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</si>
  <si>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</si>
  <si>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</si>
  <si>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</si>
  <si>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</si>
  <si>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</si>
  <si>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</si>
  <si>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</si>
  <si>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</si>
  <si>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</si>
  <si>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</si>
  <si>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</si>
  <si>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</si>
  <si>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</si>
  <si>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</si>
  <si>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</si>
  <si>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</si>
  <si>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</si>
  <si>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</si>
  <si>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</si>
  <si>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</si>
  <si>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</si>
  <si>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</si>
  <si>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</si>
  <si>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</si>
  <si>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</si>
  <si>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</si>
  <si>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</si>
  <si>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</si>
  <si>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</si>
  <si>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</si>
  <si>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</si>
  <si>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</si>
  <si>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</si>
  <si>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</si>
  <si>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</si>
  <si>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</si>
  <si>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</si>
  <si>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</si>
  <si>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</si>
  <si>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</si>
  <si>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</si>
  <si>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</si>
  <si>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</si>
  <si>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</si>
  <si>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</si>
  <si>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</si>
  <si>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</si>
  <si>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</si>
  <si>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</si>
  <si>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</si>
  <si>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</si>
  <si>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</si>
  <si>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</si>
  <si>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</si>
  <si>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</si>
  <si>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</si>
  <si>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</si>
  <si>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</si>
  <si>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</si>
  <si>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</si>
  <si>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</si>
  <si>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</si>
  <si>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</si>
  <si>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</si>
  <si>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</si>
  <si>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</si>
  <si>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</si>
  <si>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</si>
  <si>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</si>
  <si>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</si>
  <si>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</si>
  <si>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</si>
  <si>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</si>
  <si>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</si>
  <si>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</si>
  <si>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</si>
  <si>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</si>
  <si>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</si>
  <si>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</si>
  <si>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</si>
  <si>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</si>
  <si>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</si>
  <si>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</si>
  <si>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</si>
  <si>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</si>
  <si>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</si>
  <si>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</si>
  <si>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</si>
  <si>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</si>
  <si>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</si>
  <si>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</si>
  <si>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</si>
  <si>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</si>
  <si>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</si>
  <si>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</si>
  <si>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</si>
  <si>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</si>
  <si>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</si>
  <si>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</si>
  <si>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</si>
  <si>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</si>
  <si>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</si>
  <si>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</si>
  <si>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</si>
  <si>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</si>
  <si>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</si>
  <si>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</si>
  <si>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</si>
  <si>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</si>
  <si>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</si>
  <si>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</si>
  <si>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</si>
  <si>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</si>
  <si>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</si>
  <si>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</si>
  <si>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</si>
  <si>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</si>
  <si>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</si>
  <si>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</si>
  <si>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</si>
  <si>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</si>
  <si>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</si>
  <si>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</si>
  <si>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</si>
  <si>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</si>
  <si>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</si>
  <si>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</si>
  <si>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</si>
  <si>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</si>
  <si>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</si>
  <si>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</si>
  <si>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</si>
  <si>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</si>
  <si>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</si>
  <si>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</si>
  <si>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</si>
  <si>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</si>
  <si>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</si>
  <si>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</si>
  <si>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</si>
  <si>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</si>
  <si>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</si>
  <si>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</si>
  <si>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</si>
  <si>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</si>
  <si>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</si>
  <si>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</si>
  <si>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</si>
  <si>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</si>
  <si>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</si>
  <si>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</si>
  <si>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</si>
  <si>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</si>
  <si>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</si>
  <si>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</si>
  <si>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</si>
  <si>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</si>
  <si>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</si>
  <si>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</si>
  <si>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</si>
  <si>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</si>
  <si>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</si>
  <si>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</si>
  <si>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</si>
  <si>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</si>
  <si>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</si>
  <si>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</si>
  <si>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</si>
  <si>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</si>
  <si>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</si>
  <si>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</si>
  <si>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</si>
  <si>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</si>
  <si>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</si>
  <si>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</si>
  <si>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</si>
  <si>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</si>
  <si>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</si>
  <si>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</si>
  <si>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</si>
  <si>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</si>
  <si>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</si>
  <si>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</si>
  <si>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</si>
  <si>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</si>
  <si>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</si>
  <si>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</si>
  <si>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</si>
  <si>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</si>
  <si>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</si>
  <si>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</si>
  <si>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</si>
  <si>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</si>
  <si>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</si>
  <si>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</si>
  <si>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</si>
  <si>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</si>
  <si>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</si>
  <si>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</si>
  <si>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</si>
  <si>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</si>
  <si>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</si>
  <si>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</si>
  <si>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</si>
  <si>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</si>
  <si>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</si>
  <si>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</si>
  <si>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</si>
  <si>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</si>
  <si>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</si>
  <si>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</si>
  <si>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</si>
  <si>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</si>
  <si>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Živko Žužul, dipl.oec.</t>
  </si>
  <si>
    <t>Obveznik: JADRAN TVORNICA ČARAPA D.D.</t>
  </si>
  <si>
    <t>da</t>
  </si>
  <si>
    <t>30.09.2011.</t>
  </si>
  <si>
    <t>1.1.do 30.09.2011.</t>
  </si>
  <si>
    <t>u razdoblju od 1.1 do 30.09.2011</t>
  </si>
  <si>
    <t>u razdoblju od 1.1 do 30.9.2011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</si>
</sst>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20" t="s">
        <v>323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3" t="s">
        <v>251</v>
      </c>
      <c r="B6" s="144"/>
      <c r="C6" s="159" t="s">
        <v>324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6" t="s">
        <v>252</v>
      </c>
      <c r="B8" s="197"/>
      <c r="C8" s="159" t="s">
        <v>325</v>
      </c>
      <c r="D8" s="16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88"/>
      <c r="C10" s="159" t="s">
        <v>326</v>
      </c>
      <c r="D10" s="16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3" t="s">
        <v>254</v>
      </c>
      <c r="B12" s="144"/>
      <c r="C12" s="165" t="s">
        <v>327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3" t="s">
        <v>255</v>
      </c>
      <c r="B14" s="144"/>
      <c r="C14" s="186">
        <v>10040</v>
      </c>
      <c r="D14" s="187"/>
      <c r="E14" s="16"/>
      <c r="F14" s="165" t="s">
        <v>328</v>
      </c>
      <c r="G14" s="185"/>
      <c r="H14" s="18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3" t="s">
        <v>256</v>
      </c>
      <c r="B16" s="144"/>
      <c r="C16" s="165" t="s">
        <v>329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3" t="s">
        <v>257</v>
      </c>
      <c r="B18" s="144"/>
      <c r="C18" s="181" t="s">
        <v>330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3" t="s">
        <v>258</v>
      </c>
      <c r="B20" s="144"/>
      <c r="C20" s="181" t="s">
        <v>331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3" t="s">
        <v>259</v>
      </c>
      <c r="B22" s="144"/>
      <c r="C22" s="121">
        <v>133</v>
      </c>
      <c r="D22" s="165"/>
      <c r="E22" s="171"/>
      <c r="F22" s="172"/>
      <c r="G22" s="143"/>
      <c r="H22" s="18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3" t="s">
        <v>260</v>
      </c>
      <c r="B24" s="144"/>
      <c r="C24" s="121">
        <v>21</v>
      </c>
      <c r="D24" s="165"/>
      <c r="E24" s="171"/>
      <c r="F24" s="171"/>
      <c r="G24" s="172"/>
      <c r="H24" s="51" t="s">
        <v>261</v>
      </c>
      <c r="I24" s="122">
        <v>319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3" t="s">
        <v>262</v>
      </c>
      <c r="B26" s="144"/>
      <c r="C26" s="123" t="s">
        <v>339</v>
      </c>
      <c r="D26" s="25"/>
      <c r="E26" s="33"/>
      <c r="F26" s="24"/>
      <c r="G26" s="173" t="s">
        <v>263</v>
      </c>
      <c r="H26" s="144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59"/>
      <c r="I30" s="160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1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59"/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59"/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59"/>
      <c r="I36" s="160"/>
      <c r="J36" s="10"/>
      <c r="K36" s="10"/>
      <c r="L36" s="10"/>
    </row>
    <row r="37" spans="1:12" ht="12.75">
      <c r="A37" s="103"/>
      <c r="B37" s="30"/>
      <c r="C37" s="154"/>
      <c r="D37" s="155"/>
      <c r="E37" s="16"/>
      <c r="F37" s="154"/>
      <c r="G37" s="155"/>
      <c r="H37" s="16"/>
      <c r="I37" s="95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59"/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8" t="s">
        <v>267</v>
      </c>
      <c r="B44" s="139"/>
      <c r="C44" s="159"/>
      <c r="D44" s="160"/>
      <c r="E44" s="26"/>
      <c r="F44" s="165"/>
      <c r="G44" s="157"/>
      <c r="H44" s="157"/>
      <c r="I44" s="158"/>
      <c r="J44" s="10"/>
      <c r="K44" s="10"/>
      <c r="L44" s="10"/>
    </row>
    <row r="45" spans="1:12" ht="12.75">
      <c r="A45" s="103"/>
      <c r="B45" s="30"/>
      <c r="C45" s="154"/>
      <c r="D45" s="155"/>
      <c r="E45" s="16"/>
      <c r="F45" s="154"/>
      <c r="G45" s="166"/>
      <c r="H45" s="35"/>
      <c r="I45" s="107"/>
      <c r="J45" s="10"/>
      <c r="K45" s="10"/>
      <c r="L45" s="10"/>
    </row>
    <row r="46" spans="1:12" ht="12.75">
      <c r="A46" s="138" t="s">
        <v>268</v>
      </c>
      <c r="B46" s="139"/>
      <c r="C46" s="165" t="s">
        <v>333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8" t="s">
        <v>270</v>
      </c>
      <c r="B48" s="139"/>
      <c r="C48" s="145" t="s">
        <v>334</v>
      </c>
      <c r="D48" s="141"/>
      <c r="E48" s="142"/>
      <c r="F48" s="16"/>
      <c r="G48" s="51" t="s">
        <v>271</v>
      </c>
      <c r="H48" s="145" t="s">
        <v>335</v>
      </c>
      <c r="I48" s="14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8" t="s">
        <v>257</v>
      </c>
      <c r="B50" s="139"/>
      <c r="C50" s="140" t="s">
        <v>336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3" t="s">
        <v>272</v>
      </c>
      <c r="B52" s="144"/>
      <c r="C52" s="145" t="s">
        <v>337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8"/>
      <c r="B53" s="20"/>
      <c r="C53" s="161" t="s">
        <v>273</v>
      </c>
      <c r="D53" s="161"/>
      <c r="E53" s="161"/>
      <c r="F53" s="161"/>
      <c r="G53" s="161"/>
      <c r="H53" s="16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7" t="s">
        <v>274</v>
      </c>
      <c r="C55" s="148"/>
      <c r="D55" s="148"/>
      <c r="E55" s="14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9" t="s">
        <v>306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8"/>
      <c r="B57" s="149" t="s">
        <v>307</v>
      </c>
      <c r="C57" s="150"/>
      <c r="D57" s="150"/>
      <c r="E57" s="150"/>
      <c r="F57" s="150"/>
      <c r="G57" s="150"/>
      <c r="H57" s="150"/>
      <c r="I57" s="110"/>
      <c r="J57" s="10"/>
      <c r="K57" s="10"/>
      <c r="L57" s="10"/>
    </row>
    <row r="58" spans="1:12" ht="12.75">
      <c r="A58" s="108"/>
      <c r="B58" s="149" t="s">
        <v>308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8"/>
      <c r="B59" s="149" t="s">
        <v>309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6"/>
      <c r="H63" s="137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50">
      <selection activeCell="A68" sqref="A68:K121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5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0.5" customHeight="1">
      <c r="A3" s="210" t="s">
        <v>338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0.5" customHeight="1">
      <c r="A4" s="213" t="s">
        <v>59</v>
      </c>
      <c r="B4" s="214"/>
      <c r="C4" s="214"/>
      <c r="D4" s="214"/>
      <c r="E4" s="214"/>
      <c r="F4" s="214"/>
      <c r="G4" s="214"/>
      <c r="H4" s="215"/>
      <c r="I4" s="58" t="s">
        <v>278</v>
      </c>
      <c r="J4" s="59" t="s">
        <v>319</v>
      </c>
      <c r="K4" s="60" t="s">
        <v>320</v>
      </c>
    </row>
    <row r="5" spans="1:11" ht="10.5" customHeight="1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0.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0.5" customHeight="1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0.5" customHeight="1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v>37192278</v>
      </c>
      <c r="K8" s="53">
        <f>K9+K16+K26+K35+K39</f>
        <v>35820367</v>
      </c>
    </row>
    <row r="9" spans="1:11" ht="10.5" customHeight="1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v>101927</v>
      </c>
      <c r="K9" s="53">
        <f>SUM(K10:K15)</f>
        <v>72220</v>
      </c>
    </row>
    <row r="10" spans="1:11" ht="10.5" customHeight="1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/>
    </row>
    <row r="11" spans="1:11" ht="10.5" customHeight="1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3799</v>
      </c>
      <c r="K11" s="7"/>
    </row>
    <row r="12" spans="1:11" ht="10.5" customHeight="1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0</v>
      </c>
      <c r="K12" s="7"/>
    </row>
    <row r="13" spans="1:11" ht="10.5" customHeight="1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/>
    </row>
    <row r="14" spans="1:11" ht="10.5" customHeight="1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0</v>
      </c>
      <c r="K14" s="7"/>
    </row>
    <row r="15" spans="1:11" ht="10.5" customHeight="1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98128</v>
      </c>
      <c r="K15" s="7">
        <v>72220</v>
      </c>
    </row>
    <row r="16" spans="1:11" ht="10.5" customHeight="1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v>36926097</v>
      </c>
      <c r="K16" s="53">
        <f>SUM(K17:K25)</f>
        <v>35583892</v>
      </c>
    </row>
    <row r="17" spans="1:11" ht="10.5" customHeight="1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5802327</v>
      </c>
      <c r="K17" s="7">
        <v>5802327</v>
      </c>
    </row>
    <row r="18" spans="1:11" ht="10.5" customHeight="1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23179842</v>
      </c>
      <c r="K18" s="7">
        <v>22452607</v>
      </c>
    </row>
    <row r="19" spans="1:11" ht="10.5" customHeight="1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5673770</v>
      </c>
      <c r="K19" s="7">
        <v>5094931</v>
      </c>
    </row>
    <row r="20" spans="1:11" ht="10.5" customHeight="1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925726</v>
      </c>
      <c r="K20" s="7">
        <v>941449</v>
      </c>
    </row>
    <row r="21" spans="1:11" ht="10.5" customHeight="1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/>
    </row>
    <row r="22" spans="1:11" ht="10.5" customHeight="1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0</v>
      </c>
      <c r="K22" s="7"/>
    </row>
    <row r="23" spans="1:11" ht="10.5" customHeight="1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1344432</v>
      </c>
      <c r="K23" s="7">
        <v>1292578</v>
      </c>
    </row>
    <row r="24" spans="1:11" ht="10.5" customHeight="1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0</v>
      </c>
      <c r="K24" s="7"/>
    </row>
    <row r="25" spans="1:11" ht="10.5" customHeight="1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0</v>
      </c>
      <c r="K25" s="7"/>
    </row>
    <row r="26" spans="1:11" ht="10.5" customHeight="1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v>160000</v>
      </c>
      <c r="K26" s="53">
        <f>SUM(K27:K34)</f>
        <v>160000</v>
      </c>
    </row>
    <row r="27" spans="1:11" ht="10.5" customHeight="1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0</v>
      </c>
      <c r="K27" s="7">
        <v>0</v>
      </c>
    </row>
    <row r="28" spans="1:11" ht="10.5" customHeight="1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0</v>
      </c>
      <c r="K28" s="7">
        <v>0</v>
      </c>
    </row>
    <row r="29" spans="1:11" ht="10.5" customHeight="1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160000</v>
      </c>
      <c r="K29" s="7">
        <v>160000</v>
      </c>
    </row>
    <row r="30" spans="1:11" ht="10.5" customHeight="1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/>
    </row>
    <row r="31" spans="1:11" ht="10.5" customHeight="1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/>
    </row>
    <row r="32" spans="1:11" ht="10.5" customHeight="1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0</v>
      </c>
      <c r="K32" s="7"/>
    </row>
    <row r="33" spans="1:11" ht="10.5" customHeight="1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0</v>
      </c>
      <c r="K33" s="7"/>
    </row>
    <row r="34" spans="1:11" ht="10.5" customHeight="1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/>
    </row>
    <row r="35" spans="1:11" ht="10.5" customHeight="1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v>4255</v>
      </c>
      <c r="K35" s="53">
        <f>SUM(K36:K38)</f>
        <v>4255</v>
      </c>
    </row>
    <row r="36" spans="1:11" ht="10.5" customHeight="1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/>
    </row>
    <row r="37" spans="1:11" ht="10.5" customHeight="1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4255</v>
      </c>
      <c r="K37" s="7">
        <v>4255</v>
      </c>
    </row>
    <row r="38" spans="1:11" ht="10.5" customHeight="1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/>
    </row>
    <row r="39" spans="1:11" ht="10.5" customHeight="1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/>
      <c r="K39" s="7"/>
    </row>
    <row r="40" spans="1:11" ht="10.5" customHeight="1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v>52071382</v>
      </c>
      <c r="K40" s="53">
        <f>K41+K49+K56+K64</f>
        <v>55193094</v>
      </c>
    </row>
    <row r="41" spans="1:11" ht="10.5" customHeight="1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v>30906482</v>
      </c>
      <c r="K41" s="53">
        <f>SUM(K42:K48)</f>
        <v>38568443</v>
      </c>
    </row>
    <row r="42" spans="1:11" ht="10.5" customHeight="1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7948893</v>
      </c>
      <c r="K42" s="7">
        <v>10024721</v>
      </c>
    </row>
    <row r="43" spans="1:11" ht="10.5" customHeight="1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7162405</v>
      </c>
      <c r="K43" s="7">
        <v>9439883</v>
      </c>
    </row>
    <row r="44" spans="1:11" ht="10.5" customHeight="1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14803672</v>
      </c>
      <c r="K44" s="7">
        <v>18314515</v>
      </c>
    </row>
    <row r="45" spans="1:11" ht="10.5" customHeight="1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867330</v>
      </c>
      <c r="K45" s="7">
        <f>194631+594693</f>
        <v>789324</v>
      </c>
    </row>
    <row r="46" spans="1:11" ht="10.5" customHeight="1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134182</v>
      </c>
      <c r="K46" s="7"/>
    </row>
    <row r="47" spans="1:11" ht="10.5" customHeight="1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/>
    </row>
    <row r="48" spans="1:11" ht="10.5" customHeight="1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0.5" customHeight="1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v>20540854</v>
      </c>
      <c r="K49" s="53">
        <f>SUM(K50:K55)</f>
        <v>16333430</v>
      </c>
    </row>
    <row r="50" spans="1:11" ht="10.5" customHeight="1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53">
        <v>14388</v>
      </c>
      <c r="K50" s="7">
        <v>0</v>
      </c>
    </row>
    <row r="51" spans="1:11" ht="10.5" customHeight="1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19677294</v>
      </c>
      <c r="K51" s="7">
        <v>15469265</v>
      </c>
    </row>
    <row r="52" spans="1:11" ht="10.5" customHeight="1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/>
    </row>
    <row r="53" spans="1:11" ht="10.5" customHeight="1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38244</v>
      </c>
      <c r="K53" s="7">
        <v>36395</v>
      </c>
    </row>
    <row r="54" spans="1:11" ht="10.5" customHeight="1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669115</v>
      </c>
      <c r="K54" s="7">
        <v>827770</v>
      </c>
    </row>
    <row r="55" spans="1:11" ht="10.5" customHeight="1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142813</v>
      </c>
      <c r="K55" s="7">
        <v>0</v>
      </c>
    </row>
    <row r="56" spans="1:11" ht="10.5" customHeight="1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v>0</v>
      </c>
      <c r="K56" s="53">
        <f>+K58</f>
        <v>4163</v>
      </c>
    </row>
    <row r="57" spans="1:11" ht="10.5" customHeight="1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/>
    </row>
    <row r="58" spans="1:11" ht="10.5" customHeight="1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0</v>
      </c>
      <c r="K58" s="7">
        <v>4163</v>
      </c>
    </row>
    <row r="59" spans="1:11" ht="10.5" customHeight="1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/>
    </row>
    <row r="60" spans="1:11" ht="10.5" customHeight="1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/>
    </row>
    <row r="61" spans="1:11" ht="10.5" customHeight="1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/>
    </row>
    <row r="62" spans="1:11" ht="10.5" customHeight="1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0</v>
      </c>
      <c r="K62" s="7"/>
    </row>
    <row r="63" spans="1:11" ht="10.5" customHeight="1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K63" s="7"/>
    </row>
    <row r="64" spans="1:11" ht="10.5" customHeight="1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624046</v>
      </c>
      <c r="K64" s="7">
        <v>287058</v>
      </c>
    </row>
    <row r="65" spans="1:11" ht="10.5" customHeight="1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586755</v>
      </c>
      <c r="K65" s="7">
        <v>279588</v>
      </c>
    </row>
    <row r="66" spans="1:11" ht="10.5" customHeight="1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89850415</v>
      </c>
      <c r="K66" s="53">
        <f>K7+K8+K40+K65</f>
        <v>91293049</v>
      </c>
    </row>
    <row r="67" spans="1:11" ht="10.5" customHeight="1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1685343</v>
      </c>
      <c r="K67" s="8">
        <v>1851949</v>
      </c>
    </row>
    <row r="68" spans="1:11" ht="10.5" customHeight="1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0.5" customHeight="1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v>47000862</v>
      </c>
      <c r="K69" s="54">
        <f>K70+K71+K72+K78+K79+K82+K85</f>
        <v>41832576</v>
      </c>
    </row>
    <row r="70" spans="1:11" ht="10.5" customHeight="1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42489900</v>
      </c>
      <c r="K70" s="7">
        <v>42489900</v>
      </c>
    </row>
    <row r="71" spans="1:11" ht="10.5" customHeight="1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119511</v>
      </c>
      <c r="K71" s="7">
        <v>119511</v>
      </c>
    </row>
    <row r="72" spans="1:11" ht="10.5" customHeight="1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v>4078340</v>
      </c>
      <c r="K72" s="53">
        <f>K73+K74-K75+K76+K77</f>
        <v>4078340</v>
      </c>
    </row>
    <row r="73" spans="1:11" ht="10.5" customHeight="1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781715</v>
      </c>
      <c r="K73" s="7">
        <v>781715</v>
      </c>
    </row>
    <row r="74" spans="1:11" ht="10.5" customHeight="1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3072200</v>
      </c>
      <c r="K74" s="7">
        <v>3072200</v>
      </c>
    </row>
    <row r="75" spans="1:11" ht="10.5" customHeight="1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/>
    </row>
    <row r="76" spans="1:11" ht="10.5" customHeight="1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/>
    </row>
    <row r="77" spans="1:11" ht="10.5" customHeight="1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224425</v>
      </c>
      <c r="K77" s="7">
        <v>224425</v>
      </c>
    </row>
    <row r="78" spans="1:11" ht="10.5" customHeight="1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-36157</v>
      </c>
      <c r="K78" s="7">
        <v>-33182</v>
      </c>
    </row>
    <row r="79" spans="1:11" ht="10.5" customHeight="1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v>3693643</v>
      </c>
      <c r="K79" s="53">
        <f>K80-K81</f>
        <v>372006</v>
      </c>
    </row>
    <row r="80" spans="1:11" ht="10.5" customHeight="1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5393594</v>
      </c>
      <c r="K80" s="7">
        <v>2477879</v>
      </c>
    </row>
    <row r="81" spans="1:11" ht="10.5" customHeight="1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1699951</v>
      </c>
      <c r="K81" s="7">
        <v>2105873</v>
      </c>
    </row>
    <row r="82" spans="1:11" ht="10.5" customHeight="1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-3344375</v>
      </c>
      <c r="K82" s="53">
        <f>K83-K84</f>
        <v>-5193999</v>
      </c>
    </row>
    <row r="83" spans="1:11" ht="10.5" customHeight="1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0</v>
      </c>
      <c r="K83" s="7"/>
    </row>
    <row r="84" spans="1:11" ht="10.5" customHeight="1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3344375</v>
      </c>
      <c r="K84" s="7">
        <v>5193999</v>
      </c>
    </row>
    <row r="85" spans="1:11" ht="10.5" customHeight="1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/>
    </row>
    <row r="86" spans="1:11" ht="10.5" customHeight="1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v>97306</v>
      </c>
      <c r="K86" s="53">
        <f>SUM(K87:K89)</f>
        <v>97306</v>
      </c>
    </row>
    <row r="87" spans="1:11" ht="10.5" customHeight="1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0</v>
      </c>
      <c r="K87" s="7"/>
    </row>
    <row r="88" spans="1:11" ht="10.5" customHeight="1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0.5" customHeight="1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97306</v>
      </c>
      <c r="K89" s="7">
        <v>97306</v>
      </c>
    </row>
    <row r="90" spans="1:11" ht="10.5" customHeight="1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v>6670073</v>
      </c>
      <c r="K90" s="53">
        <f>SUM(K91:K99)</f>
        <v>6877339</v>
      </c>
    </row>
    <row r="91" spans="1:11" ht="10.5" customHeight="1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0.5" customHeight="1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0.5" customHeight="1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6670000</v>
      </c>
      <c r="K93" s="7">
        <v>6877339</v>
      </c>
    </row>
    <row r="94" spans="1:11" ht="10.5" customHeight="1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73.30836800116022</v>
      </c>
      <c r="K94" s="7">
        <v>0</v>
      </c>
    </row>
    <row r="95" spans="1:11" ht="10.5" customHeight="1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0.5" customHeight="1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/>
    </row>
    <row r="97" spans="1:11" ht="10.5" customHeight="1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/>
    </row>
    <row r="98" spans="1:11" ht="10.5" customHeight="1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/>
    </row>
    <row r="99" spans="1:11" ht="10.5" customHeight="1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0.5" customHeight="1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v>33188962</v>
      </c>
      <c r="K100" s="53">
        <f>SUM(K101:K112)</f>
        <v>39845663</v>
      </c>
    </row>
    <row r="101" spans="1:11" ht="10.5" customHeight="1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0</v>
      </c>
      <c r="K101" s="7"/>
    </row>
    <row r="102" spans="1:11" ht="10.5" customHeight="1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53"/>
      <c r="K102" s="7"/>
    </row>
    <row r="103" spans="1:11" ht="10.5" customHeight="1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4386540</v>
      </c>
      <c r="K103" s="7">
        <v>7782429</v>
      </c>
    </row>
    <row r="104" spans="1:11" ht="10.5" customHeight="1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/>
      <c r="K104" s="7"/>
    </row>
    <row r="105" spans="1:11" ht="10.5" customHeight="1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19692771</v>
      </c>
      <c r="K105" s="7">
        <v>23422131</v>
      </c>
    </row>
    <row r="106" spans="1:11" ht="10.5" customHeight="1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0.5" customHeight="1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0.5" customHeight="1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1213135</v>
      </c>
      <c r="K108" s="7">
        <v>1518774</v>
      </c>
    </row>
    <row r="109" spans="1:11" ht="10.5" customHeight="1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1032100</v>
      </c>
      <c r="K109" s="7">
        <v>354239</v>
      </c>
    </row>
    <row r="110" spans="1:11" ht="10.5" customHeight="1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6761090</v>
      </c>
      <c r="K110" s="7">
        <v>6768090</v>
      </c>
    </row>
    <row r="111" spans="1:11" ht="10.5" customHeight="1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0.5" customHeight="1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96130</v>
      </c>
      <c r="K112" s="7">
        <v>0</v>
      </c>
    </row>
    <row r="113" spans="1:11" ht="10.5" customHeight="1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2893211</v>
      </c>
      <c r="K113" s="7">
        <v>2640165</v>
      </c>
    </row>
    <row r="114" spans="1:11" ht="10.5" customHeight="1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89850414</v>
      </c>
      <c r="K114" s="53">
        <f>K69+K86+K90+K100+K113</f>
        <v>91293049</v>
      </c>
    </row>
    <row r="115" spans="1:11" ht="10.5" customHeight="1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1685343</v>
      </c>
      <c r="K115" s="8">
        <v>1851949</v>
      </c>
    </row>
    <row r="116" spans="1:11" ht="10.5" customHeight="1">
      <c r="A116" s="222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0.5" customHeight="1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0.5" customHeight="1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47000862</v>
      </c>
      <c r="K118" s="7">
        <v>41832576</v>
      </c>
    </row>
    <row r="119" spans="1:11" ht="10.5" customHeight="1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0.5" customHeight="1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0.5" customHeight="1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8:J115 K86:K115 J64:J67 J7:J62 J86:J105 J72:K77 J70:K70 J79:K84 K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selection activeCell="A1" sqref="A1:M71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53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3.5" customHeight="1">
      <c r="A2" s="252" t="s">
        <v>342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" customHeight="1">
      <c r="A3" s="243" t="s">
        <v>338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279</v>
      </c>
      <c r="J4" s="245" t="s">
        <v>319</v>
      </c>
      <c r="K4" s="245"/>
      <c r="L4" s="245" t="s">
        <v>320</v>
      </c>
      <c r="M4" s="245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45806503.3</v>
      </c>
      <c r="K7" s="54">
        <f>SUM(K8:K9)</f>
        <v>15194993.3</v>
      </c>
      <c r="L7" s="54">
        <f>SUM(L8:L9)</f>
        <v>45726722</v>
      </c>
      <c r="M7" s="54">
        <f>SUM(M8:M9)</f>
        <v>11264953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45126499</v>
      </c>
      <c r="K8" s="7">
        <v>14887278</v>
      </c>
      <c r="L8" s="7">
        <v>45435699</v>
      </c>
      <c r="M8" s="7">
        <v>11219054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680004.3</v>
      </c>
      <c r="K9" s="7">
        <v>307715.30000000005</v>
      </c>
      <c r="L9" s="7">
        <v>291023</v>
      </c>
      <c r="M9" s="7">
        <v>45899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49214012.10237037</v>
      </c>
      <c r="K10" s="53">
        <f>K11+K12+K16+K20+K21+K22+K25+K26</f>
        <v>17009178</v>
      </c>
      <c r="L10" s="53">
        <f>L11+L12+L16+L20+L21+L22+L25+L26</f>
        <v>50186821</v>
      </c>
      <c r="M10" s="53">
        <f>M11+M12+M16+M20+M21+M22+M25+M26</f>
        <v>14743641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-3464051</v>
      </c>
      <c r="K11" s="7">
        <v>-1319923</v>
      </c>
      <c r="L11" s="7">
        <v>-5788322</v>
      </c>
      <c r="M11" s="7">
        <v>-600241</v>
      </c>
    </row>
    <row r="12" spans="1:15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31272772.03211759</v>
      </c>
      <c r="K12" s="53">
        <f>SUM(K13:K15)</f>
        <v>11159200</v>
      </c>
      <c r="L12" s="53">
        <f>SUM(L13:L15)</f>
        <v>34619428</v>
      </c>
      <c r="M12" s="53">
        <f>SUM(M13:M15)</f>
        <v>8420277</v>
      </c>
      <c r="O12" s="131"/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24395918</v>
      </c>
      <c r="K13" s="7">
        <v>8469969</v>
      </c>
      <c r="L13" s="7">
        <v>26992962</v>
      </c>
      <c r="M13" s="7">
        <v>6112490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805571.5993578881</v>
      </c>
      <c r="K14" s="7">
        <v>357870</v>
      </c>
      <c r="L14" s="7">
        <v>1291322</v>
      </c>
      <c r="M14" s="7">
        <v>450027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6071282.432759703</v>
      </c>
      <c r="K15" s="7">
        <v>2331361</v>
      </c>
      <c r="L15" s="7">
        <v>6335144</v>
      </c>
      <c r="M15" s="7">
        <v>1857760</v>
      </c>
    </row>
    <row r="16" spans="1:15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15402557.070252776</v>
      </c>
      <c r="K16" s="53">
        <f>SUM(K17:K19)</f>
        <v>5301350</v>
      </c>
      <c r="L16" s="53">
        <f>SUM(L17:L19)</f>
        <v>16228396</v>
      </c>
      <c r="M16" s="53">
        <f>SUM(M17:M19)</f>
        <v>5377944</v>
      </c>
      <c r="O16" s="131"/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9567470.375529516</v>
      </c>
      <c r="K17" s="7">
        <f>3139321+224000</f>
        <v>3363321</v>
      </c>
      <c r="L17" s="7">
        <v>10127035</v>
      </c>
      <c r="M17" s="7">
        <v>3355845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3603978.6947232606</v>
      </c>
      <c r="K18" s="7">
        <v>1194531</v>
      </c>
      <c r="L18" s="7">
        <v>3722245</v>
      </c>
      <c r="M18" s="7">
        <v>1233506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2231108</v>
      </c>
      <c r="K19" s="7">
        <v>743498</v>
      </c>
      <c r="L19" s="7">
        <v>2379116</v>
      </c>
      <c r="M19" s="7">
        <v>788593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3307590</v>
      </c>
      <c r="K20" s="7">
        <v>1050693</v>
      </c>
      <c r="L20" s="7">
        <v>1914988</v>
      </c>
      <c r="M20" s="7">
        <v>630026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2536095</v>
      </c>
      <c r="K21" s="7">
        <v>704543</v>
      </c>
      <c r="L21" s="7">
        <v>3149190</v>
      </c>
      <c r="M21" s="7">
        <v>908447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7">
        <v>3167</v>
      </c>
      <c r="M22" s="53"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>
        <v>3167</v>
      </c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159049</v>
      </c>
      <c r="K26" s="7">
        <v>113315</v>
      </c>
      <c r="L26" s="7">
        <v>59974</v>
      </c>
      <c r="M26" s="7">
        <v>7188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262194</v>
      </c>
      <c r="K27" s="53">
        <f>SUM(K28:K32)</f>
        <v>0</v>
      </c>
      <c r="L27" s="53">
        <f>SUM(L28:L32)</f>
        <v>450977</v>
      </c>
      <c r="M27" s="53">
        <f>SUM(M28:M32)</f>
        <v>250537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262194</v>
      </c>
      <c r="K29" s="7">
        <v>0</v>
      </c>
      <c r="L29" s="7">
        <v>450977</v>
      </c>
      <c r="M29" s="7">
        <v>250537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1031310</v>
      </c>
      <c r="K33" s="53">
        <f>SUM(K34:K37)</f>
        <v>287152</v>
      </c>
      <c r="L33" s="53">
        <f>SUM(L34:L37)</f>
        <v>1184876</v>
      </c>
      <c r="M33" s="53">
        <f>SUM(M34:M37)</f>
        <v>577082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1031310</v>
      </c>
      <c r="K35" s="7">
        <v>287152</v>
      </c>
      <c r="L35" s="7">
        <v>1184876</v>
      </c>
      <c r="M35" s="7">
        <v>577082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46068697.3</v>
      </c>
      <c r="K42" s="53">
        <f>K7+K27+K38+K40</f>
        <v>15194993.3</v>
      </c>
      <c r="L42" s="53">
        <f>L7+L27+L38+L40</f>
        <v>46177699</v>
      </c>
      <c r="M42" s="53">
        <f>M7+M27+M38+M40</f>
        <v>11515490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J10+J33+J39+J26</f>
        <v>50404371.10237037</v>
      </c>
      <c r="K43" s="53">
        <f>K10+K33+K39+K26</f>
        <v>17409645</v>
      </c>
      <c r="L43" s="53">
        <f>L10+L33+L39+L41</f>
        <v>51371697</v>
      </c>
      <c r="M43" s="53">
        <f>M10+M33+M39+M41</f>
        <v>15320723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-4335673.802370369</v>
      </c>
      <c r="K44" s="53">
        <f>K42-K43</f>
        <v>-2214651.6999999993</v>
      </c>
      <c r="L44" s="53">
        <f>L42-L43</f>
        <v>-5193998</v>
      </c>
      <c r="M44" s="53">
        <f>M42-M43</f>
        <v>-3805233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4335673.802370369</v>
      </c>
      <c r="K46" s="53">
        <f>IF(K43&gt;K42,K43-K42,0)</f>
        <v>2214651.6999999993</v>
      </c>
      <c r="L46" s="53">
        <f>IF(L43&gt;L42,L43-L42,0)</f>
        <v>5193998</v>
      </c>
      <c r="M46" s="53">
        <f>IF(M43&gt;M42,M43-M42,0)</f>
        <v>3805233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-4335673.802370369</v>
      </c>
      <c r="K48" s="53">
        <f>K44-K47</f>
        <v>-2214651.6999999993</v>
      </c>
      <c r="L48" s="53">
        <f>L44-L47</f>
        <v>-5193998</v>
      </c>
      <c r="M48" s="53">
        <f>M44-M47</f>
        <v>-3805233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6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4335673.802370369</v>
      </c>
      <c r="K50" s="61">
        <f>IF(K48&lt;0,-K48,0)</f>
        <v>2214651.6999999993</v>
      </c>
      <c r="L50" s="61">
        <f>IF(L48&lt;0,-L48,0)</f>
        <v>5193998</v>
      </c>
      <c r="M50" s="61">
        <f>IF(M48&lt;0,-M48,0)</f>
        <v>3805233</v>
      </c>
      <c r="O50" s="131"/>
      <c r="P50" s="132"/>
    </row>
    <row r="51" spans="1:13" ht="12.75" customHeight="1">
      <c r="A51" s="222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-4335673.802370369</v>
      </c>
      <c r="K56" s="6">
        <f>K48</f>
        <v>-2214651.6999999993</v>
      </c>
      <c r="L56" s="6">
        <f>L48</f>
        <v>-5193998</v>
      </c>
      <c r="M56" s="6">
        <f>M48</f>
        <v>-3805233</v>
      </c>
    </row>
    <row r="57" spans="1:15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-33182</v>
      </c>
      <c r="M57" s="53">
        <f>SUM(M58:M64)</f>
        <v>-1472</v>
      </c>
      <c r="O57" s="131"/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0</v>
      </c>
      <c r="K58" s="7">
        <v>0</v>
      </c>
      <c r="L58" s="7">
        <v>-33182</v>
      </c>
      <c r="M58" s="7">
        <v>-1472</v>
      </c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-33182</v>
      </c>
      <c r="M66" s="53">
        <f>M57-M65</f>
        <v>-1472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-4335673.802370369</v>
      </c>
      <c r="K67" s="61">
        <f>K56+K66</f>
        <v>-2214651.6999999993</v>
      </c>
      <c r="L67" s="61">
        <f>L56+L66</f>
        <v>-5227180</v>
      </c>
      <c r="M67" s="61">
        <f>M56+M66</f>
        <v>-3806705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-4335674</v>
      </c>
      <c r="K70" s="7">
        <v>-2214652</v>
      </c>
      <c r="L70" s="7">
        <f>+L67</f>
        <v>-5227180</v>
      </c>
      <c r="M70" s="7">
        <f>+M67</f>
        <v>-3806705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56:M57 J58:J67 K58:L65 K66:M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8 J12:J25 L17:L26 J33:M33 J7:J8 L8:L9 J26:K26 L34:L41 J34:K40 J9:K9 K17:K25 J28:L32 J42:M46 M22 K13:L15 K12:M12 K16:M16 J27:M27 K7:M7 J48:M50 J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A1" sqref="A1:K52"/>
    </sheetView>
  </sheetViews>
  <sheetFormatPr defaultColWidth="9.140625" defaultRowHeight="12.75"/>
  <cols>
    <col min="1" max="7" width="9.140625" style="52" customWidth="1"/>
    <col min="8" max="8" width="5.28125" style="52" customWidth="1"/>
    <col min="9" max="9" width="9.140625" style="52" customWidth="1"/>
    <col min="10" max="10" width="12.42187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8"/>
      <c r="J6" s="268"/>
      <c r="K6" s="269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128">
        <v>-4335673.5</v>
      </c>
      <c r="K7" s="128">
        <v>-5193998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128">
        <v>3307590</v>
      </c>
      <c r="K8" s="128">
        <v>1914988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128">
        <v>5210072</v>
      </c>
      <c r="K9" s="128">
        <v>3260812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128">
        <v>912021</v>
      </c>
      <c r="K10" s="128">
        <v>4207424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128">
        <v>0</v>
      </c>
      <c r="K11" s="128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128">
        <v>3026566</v>
      </c>
      <c r="K12" s="128">
        <v>307166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128">
        <f>SUM(J7:J12)</f>
        <v>8120575.5</v>
      </c>
      <c r="K13" s="128">
        <f>SUM(K7:K12)</f>
        <v>4496392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128"/>
      <c r="K14" s="128"/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128"/>
      <c r="K15" s="128">
        <v>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128">
        <v>5939913</v>
      </c>
      <c r="K16" s="128">
        <v>7661961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128">
        <v>543332</v>
      </c>
      <c r="K17" s="128">
        <v>253046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128">
        <f>SUM(J14:J17)</f>
        <v>6483245</v>
      </c>
      <c r="K18" s="128">
        <f>SUM(K14:K17)</f>
        <v>7915007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133">
        <f>IF(J13&gt;J18,J13-J18,0)</f>
        <v>1637330.5</v>
      </c>
      <c r="K19" s="128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133">
        <f>IF(J18&gt;J13,J18-J13,0)</f>
        <v>0</v>
      </c>
      <c r="K20" s="128">
        <f>IF(K18&gt;K13,K18-K13,0)</f>
        <v>3418615</v>
      </c>
    </row>
    <row r="21" spans="1:11" ht="12.75">
      <c r="A21" s="222" t="s">
        <v>159</v>
      </c>
      <c r="B21" s="233"/>
      <c r="C21" s="233"/>
      <c r="D21" s="233"/>
      <c r="E21" s="233"/>
      <c r="F21" s="233"/>
      <c r="G21" s="233"/>
      <c r="H21" s="233"/>
      <c r="I21" s="268"/>
      <c r="J21" s="268"/>
      <c r="K21" s="269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134">
        <v>42621</v>
      </c>
      <c r="K22" s="7"/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134">
        <v>0</v>
      </c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134">
        <v>0</v>
      </c>
      <c r="K24" s="7"/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134">
        <v>0</v>
      </c>
      <c r="K25" s="7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134">
        <v>0</v>
      </c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128">
        <f>SUM(J22:J26)</f>
        <v>42621</v>
      </c>
      <c r="K27" s="128">
        <f>SUM(K22:K26)</f>
        <v>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128"/>
      <c r="K28" s="128">
        <f>543077-21550</f>
        <v>521527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128">
        <v>561687</v>
      </c>
      <c r="K29" s="129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128">
        <v>0</v>
      </c>
      <c r="K30" s="129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128">
        <f>SUM(J28:J30)</f>
        <v>561687</v>
      </c>
      <c r="K31" s="128">
        <f>SUM(K28:K30)</f>
        <v>521527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128">
        <f>IF(J27&gt;J31,J27-J31,0)</f>
        <v>0</v>
      </c>
      <c r="K32" s="128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128">
        <f>+J31-J27</f>
        <v>519066</v>
      </c>
      <c r="K33" s="128">
        <f>+K31-K27</f>
        <v>521527</v>
      </c>
    </row>
    <row r="34" spans="1:11" ht="12.75">
      <c r="A34" s="222" t="s">
        <v>160</v>
      </c>
      <c r="B34" s="233"/>
      <c r="C34" s="233"/>
      <c r="D34" s="233"/>
      <c r="E34" s="233"/>
      <c r="F34" s="233"/>
      <c r="G34" s="233"/>
      <c r="H34" s="233"/>
      <c r="I34" s="268"/>
      <c r="J34" s="268"/>
      <c r="K34" s="269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134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134"/>
      <c r="K36" s="128">
        <v>3603154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134"/>
      <c r="K37" s="129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133">
        <f>SUM(J35:J37)</f>
        <v>0</v>
      </c>
      <c r="K38" s="128">
        <f>SUM(K35:K37)</f>
        <v>3603154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128">
        <v>348287</v>
      </c>
      <c r="K39" s="129"/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128"/>
      <c r="K40" s="129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128">
        <v>942056</v>
      </c>
      <c r="K41" s="129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134"/>
      <c r="K42" s="129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134"/>
      <c r="K43" s="129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128">
        <f>SUM(J39:J43)</f>
        <v>1290343</v>
      </c>
      <c r="K44" s="128">
        <f>SUM(K39:K43)</f>
        <v>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133">
        <f>IF(J38&gt;J44,J38-J44,0)</f>
        <v>0</v>
      </c>
      <c r="K45" s="128">
        <f>IF(K38&gt;K44,K38-K44,0)</f>
        <v>3603154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133">
        <f>IF(J44&gt;J38,J44-J38,0)</f>
        <v>1290343</v>
      </c>
      <c r="K46" s="128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128">
        <f>IF(J19-J20+J32-J33+J45-J46&gt;0,J19-J20+J32-J33+J45-J46,0)</f>
        <v>0</v>
      </c>
      <c r="K47" s="128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128">
        <f>IF(J20-J19+J33-J32+J46-J45&gt;0,J20-J19+J33-J32+J46-J45,0)</f>
        <v>172078.5</v>
      </c>
      <c r="K48" s="128">
        <f>IF(K20-K19+K33-K32+K46-K45&gt;0,K20-K19+K33-K32+K46-K45,0)</f>
        <v>336988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134">
        <v>531871</v>
      </c>
      <c r="K49" s="129">
        <v>624046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134"/>
      <c r="K50" s="129"/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129">
        <f>+J48</f>
        <v>172078.5</v>
      </c>
      <c r="K51" s="129">
        <f>+K48</f>
        <v>336988</v>
      </c>
    </row>
    <row r="52" spans="1:11" ht="12.75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130">
        <f>J49+J50-J51</f>
        <v>359792.5</v>
      </c>
      <c r="K52" s="135">
        <f>K49+K50-K51</f>
        <v>287058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K37 J22:K26 J42:J43 K29:K30 K39:K43 J35:J37 K35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13:K13 J18:K20 J52:K52 J31:K32">
      <formula1>0</formula1>
    </dataValidation>
    <dataValidation operator="greaterThan" allowBlank="1" showInputMessage="1" showErrorMessage="1" sqref="J39:J41 J33:K33 J14:K17 J29:J30 J28:K28 K36 J7:K12"/>
  </dataValidations>
  <printOptions/>
  <pageMargins left="0.75" right="0.1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8"/>
      <c r="J6" s="268"/>
      <c r="K6" s="269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3"/>
      <c r="C22" s="233"/>
      <c r="D22" s="233"/>
      <c r="E22" s="233"/>
      <c r="F22" s="233"/>
      <c r="G22" s="233"/>
      <c r="H22" s="233"/>
      <c r="I22" s="268"/>
      <c r="J22" s="268"/>
      <c r="K22" s="269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3"/>
      <c r="C35" s="233"/>
      <c r="D35" s="233"/>
      <c r="E35" s="233"/>
      <c r="F35" s="233"/>
      <c r="G35" s="233"/>
      <c r="H35" s="233"/>
      <c r="I35" s="268">
        <v>0</v>
      </c>
      <c r="J35" s="268"/>
      <c r="K35" s="269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3" zoomScaleSheetLayoutView="93" zoomScalePageLayoutView="0" workbookViewId="0" topLeftCell="A1">
      <selection activeCell="A5" sqref="A5:H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57421875" style="76" customWidth="1"/>
    <col min="11" max="11" width="15.28125" style="76" customWidth="1"/>
    <col min="12" max="16384" width="9.140625" style="76" customWidth="1"/>
  </cols>
  <sheetData>
    <row r="1" spans="1:12" ht="20.25" customHeight="1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40544</v>
      </c>
      <c r="F2" s="43" t="s">
        <v>250</v>
      </c>
      <c r="G2" s="294">
        <v>40816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v>42489900</v>
      </c>
      <c r="K5" s="45">
        <v>42489900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7">
        <v>119511</v>
      </c>
      <c r="K6" s="46">
        <v>119511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7">
        <v>4078340</v>
      </c>
      <c r="K7" s="46">
        <v>4078340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7">
        <v>3693643</v>
      </c>
      <c r="K8" s="46">
        <v>372006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7">
        <v>-3344375</v>
      </c>
      <c r="K9" s="46">
        <v>-5193999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7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7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7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7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53">
        <f>SUM(J5:J13)</f>
        <v>47037019</v>
      </c>
      <c r="K14" s="79">
        <f>SUM(K5:K13)</f>
        <v>41865758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7">
        <v>-36157</v>
      </c>
      <c r="K15" s="46">
        <v>-33182</v>
      </c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7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7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7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7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7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61">
        <f>SUM(J15:J20)</f>
        <v>-36157</v>
      </c>
      <c r="K21" s="80">
        <f>SUM(K15:K20)</f>
        <v>-33182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2011-11-02T09:42:01Z</cp:lastPrinted>
  <dcterms:created xsi:type="dcterms:W3CDTF">2008-10-17T11:51:54Z</dcterms:created>
  <dcterms:modified xsi:type="dcterms:W3CDTF">2011-11-02T11:14:55Z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