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<sst xmlns="http://schemas.openxmlformats.org/spreadsheetml/2006/main" count="395" uniqueCount="343">
  <si>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</si>
  <si>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</si>
  <si>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</si>
  <si>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</si>
  <si>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</si>
  <si>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</si>
  <si>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</si>
  <si>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</si>
  <si>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</si>
  <si>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</si>
  <si>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</si>
  <si>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</si>
  <si>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</si>
  <si>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</si>
  <si>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</si>
  <si>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</si>
  <si>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</si>
  <si>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</si>
  <si>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</si>
  <si>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</si>
  <si>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</si>
  <si>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</si>
  <si>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</si>
  <si>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</si>
  <si>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</si>
  <si>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</si>
  <si>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</si>
  <si>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</si>
  <si>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</si>
  <si>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</si>
  <si>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</si>
  <si>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</si>
  <si>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</si>
  <si>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</si>
  <si>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</si>
  <si>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</si>
  <si>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</si>
  <si>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</si>
  <si>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</si>
  <si>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</si>
  <si>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</si>
  <si>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</si>
  <si>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</si>
  <si>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</si>
  <si>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</si>
  <si>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</si>
  <si>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</si>
  <si>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</si>
  <si>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</si>
  <si>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</si>
  <si>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</si>
  <si>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</si>
  <si>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</si>
  <si>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</si>
  <si>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</si>
  <si>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</si>
  <si>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</si>
  <si>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</si>
  <si>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</si>
  <si>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</si>
  <si>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</si>
  <si>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</si>
  <si>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</si>
  <si>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</si>
  <si>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</si>
  <si>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</si>
  <si>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</si>
  <si>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</si>
  <si>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</si>
  <si>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</si>
  <si>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</si>
  <si>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</si>
  <si>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</si>
  <si>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</si>
  <si>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</si>
  <si>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</si>
  <si>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</si>
  <si>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</si>
  <si>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</si>
  <si>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</si>
  <si>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</si>
  <si>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</si>
  <si>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</si>
  <si>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</si>
  <si>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</si>
  <si>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</si>
  <si>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</si>
  <si>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</si>
  <si>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</si>
  <si>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</si>
  <si>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</si>
  <si>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</si>
  <si>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</si>
  <si>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</si>
  <si>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</si>
  <si>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</si>
  <si>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</si>
  <si>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</si>
  <si>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</si>
  <si>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</si>
  <si>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</si>
  <si>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</si>
  <si>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</si>
  <si>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</si>
  <si>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</si>
  <si>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</si>
  <si>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</si>
  <si>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</si>
  <si>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</si>
  <si>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</si>
  <si>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</si>
  <si>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</si>
  <si>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</si>
  <si>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</si>
  <si>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</si>
  <si>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</si>
  <si>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</si>
  <si>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</si>
  <si>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</si>
  <si>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</si>
  <si>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</si>
  <si>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</si>
  <si>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</si>
  <si>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</si>
  <si>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</si>
  <si>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</si>
  <si>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</si>
  <si>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</si>
  <si>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</si>
  <si>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</si>
  <si>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</si>
  <si>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</si>
  <si>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</si>
  <si>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</si>
  <si>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</si>
  <si>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</si>
  <si>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</si>
  <si>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</si>
  <si>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</si>
  <si>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</si>
  <si>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</si>
  <si>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</si>
  <si>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</si>
  <si>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</si>
  <si>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</si>
  <si>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</si>
  <si>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</si>
  <si>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</si>
  <si>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</si>
  <si>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</si>
  <si>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</si>
  <si>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</si>
  <si>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</si>
  <si>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</si>
  <si>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</si>
  <si>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</si>
  <si>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</si>
  <si>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</si>
  <si>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</si>
  <si>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</si>
  <si>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</si>
  <si>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</si>
  <si>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</si>
  <si>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</si>
  <si>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</si>
  <si>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</si>
  <si>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</si>
  <si>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</si>
  <si>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</si>
  <si>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</si>
  <si>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</si>
  <si>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</si>
  <si>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</si>
  <si>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</si>
  <si>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</si>
  <si>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</si>
  <si>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</si>
  <si>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</si>
  <si>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</si>
  <si>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</si>
  <si>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</si>
  <si>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</si>
  <si>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</si>
  <si>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</si>
  <si>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</si>
  <si>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</si>
  <si>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</si>
  <si>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</si>
  <si>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</si>
  <si>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</si>
  <si>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</si>
  <si>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</si>
  <si>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</si>
  <si>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</si>
  <si>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</si>
  <si>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</si>
  <si>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</si>
  <si>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</si>
  <si>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</si>
  <si>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</si>
  <si>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</si>
  <si>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</si>
  <si>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</si>
  <si>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</si>
  <si>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</si>
  <si>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</si>
  <si>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</si>
  <si>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</si>
  <si>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</si>
  <si>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</si>
  <si>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</si>
  <si>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</si>
  <si>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</si>
  <si>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</si>
  <si>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</si>
  <si>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</si>
  <si>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</si>
  <si>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</si>
  <si>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</si>
  <si>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</si>
  <si>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</si>
  <si>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</si>
  <si>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</si>
  <si>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</si>
  <si>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</si>
  <si>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</si>
  <si>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</si>
  <si>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</si>
  <si>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</si>
  <si>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</si>
  <si>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</si>
  <si>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</si>
  <si>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</si>
  <si>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</si>
  <si>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</si>
  <si>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</si>
  <si>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</si>
  <si>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</si>
  <si>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</si>
  <si>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</si>
  <si>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</si>
  <si>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</si>
  <si>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</si>
  <si>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</si>
  <si>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</si>
  <si>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</si>
  <si>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</si>
  <si>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</si>
  <si>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</si>
  <si>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</si>
  <si>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</si>
  <si>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</si>
  <si>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</si>
  <si>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</si>
  <si>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</si>
  <si>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</si>
  <si>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</si>
  <si>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</si>
  <si>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</si>
  <si>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</si>
  <si>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</si>
  <si>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</si>
  <si>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</si>
  <si>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</si>
  <si>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</si>
  <si>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</si>
  <si>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</si>
  <si>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</si>
  <si>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</si>
  <si>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</si>
  <si>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</si>
  <si>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</si>
  <si>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</si>
  <si>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</si>
  <si>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</si>
  <si>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</si>
  <si>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</si>
  <si>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</si>
  <si>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</si>
  <si>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</si>
  <si>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</si>
  <si>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</si>
  <si>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</si>
  <si>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</si>
  <si>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</si>
  <si>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</si>
  <si>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</si>
  <si>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</si>
  <si>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</si>
  <si>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</si>
  <si>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</si>
  <si>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</si>
  <si>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</si>
  <si>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</si>
  <si>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</si>
  <si>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</si>
  <si>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</si>
  <si>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</si>
  <si>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</si>
  <si>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</si>
  <si>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</si>
  <si>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</si>
  <si>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</si>
  <si>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</si>
  <si>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</si>
  <si>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</si>
  <si>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</si>
  <si>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</si>
  <si>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</si>
  <si>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</si>
  <si>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</si>
  <si>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</si>
  <si>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</si>
  <si>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</si>
  <si>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</si>
  <si>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</si>
  <si>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</si>
  <si>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</si>
  <si>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</si>
  <si>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</si>
  <si>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</si>
  <si>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</si>
  <si>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</si>
  <si>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</si>
  <si>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</si>
  <si>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</si>
  <si>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</si>
  <si>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</si>
  <si>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</si>
  <si>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</si>
  <si>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</si>
  <si>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</si>
  <si>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</si>
  <si>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</si>
  <si>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</si>
  <si>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</si>
  <si>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</si>
  <si>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Živko Žužul, dipl.oec.</t>
  </si>
  <si>
    <t>Obveznik: JADRAN TVORNICA ČARAPA D.D.</t>
  </si>
  <si>
    <t>30.6.2011.</t>
  </si>
  <si>
    <t>stanje na dan 30.06.2011.</t>
  </si>
  <si>
    <t>u razdoblju 01.01. do 30.06.2011.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</si>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</sst>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 t="s">
        <v>323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325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10040</v>
      </c>
      <c r="D14" s="148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330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331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133</v>
      </c>
      <c r="D22" s="144"/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21</v>
      </c>
      <c r="D24" s="144"/>
      <c r="E24" s="152"/>
      <c r="F24" s="152"/>
      <c r="G24" s="153"/>
      <c r="H24" s="51" t="s">
        <v>261</v>
      </c>
      <c r="I24" s="122">
        <v>321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342</v>
      </c>
      <c r="D26" s="25"/>
      <c r="E26" s="33"/>
      <c r="F26" s="24"/>
      <c r="G26" s="155" t="s">
        <v>263</v>
      </c>
      <c r="H26" s="14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73"/>
      <c r="D37" s="174"/>
      <c r="E37" s="16"/>
      <c r="F37" s="173"/>
      <c r="G37" s="174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2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73"/>
      <c r="D45" s="174"/>
      <c r="E45" s="16"/>
      <c r="F45" s="173"/>
      <c r="G45" s="175"/>
      <c r="H45" s="35"/>
      <c r="I45" s="107"/>
      <c r="J45" s="10"/>
      <c r="K45" s="10"/>
      <c r="L45" s="10"/>
    </row>
    <row r="46" spans="1:12" ht="12.75">
      <c r="A46" s="129" t="s">
        <v>268</v>
      </c>
      <c r="B46" s="172"/>
      <c r="C46" s="144" t="s">
        <v>333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2"/>
      <c r="C48" s="178" t="s">
        <v>334</v>
      </c>
      <c r="D48" s="179"/>
      <c r="E48" s="180"/>
      <c r="F48" s="16"/>
      <c r="G48" s="51" t="s">
        <v>271</v>
      </c>
      <c r="H48" s="178" t="s">
        <v>335</v>
      </c>
      <c r="I48" s="18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2"/>
      <c r="C50" s="185" t="s">
        <v>336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8" t="s">
        <v>337</v>
      </c>
      <c r="D52" s="179"/>
      <c r="E52" s="179"/>
      <c r="F52" s="179"/>
      <c r="G52" s="179"/>
      <c r="H52" s="179"/>
      <c r="I52" s="146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K69" sqref="K69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338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37192278.3944057</v>
      </c>
      <c r="K8" s="53">
        <f>K9+K16+K26+K35+K39</f>
        <v>36269359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v>101926.6348701063</v>
      </c>
      <c r="K9" s="53">
        <f>SUM(K10:K15)</f>
        <v>81083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0</v>
      </c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3798.6348701062975</v>
      </c>
      <c r="K11" s="7">
        <v>2614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0</v>
      </c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0</v>
      </c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98128</v>
      </c>
      <c r="K15" s="7">
        <v>78469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36926096.759535596</v>
      </c>
      <c r="K16" s="53">
        <f>SUM(K17:K25)</f>
        <v>36024021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5802327</v>
      </c>
      <c r="K17" s="7">
        <v>5802327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23179841.5022848</v>
      </c>
      <c r="K18" s="7">
        <v>22619378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5673769.762885775</v>
      </c>
      <c r="K19" s="7">
        <v>5293935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925726.4943650215</v>
      </c>
      <c r="K20" s="7">
        <v>1003462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0</v>
      </c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1344432</v>
      </c>
      <c r="K23" s="7">
        <v>1304919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0</v>
      </c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0</v>
      </c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v>160000</v>
      </c>
      <c r="K26" s="53">
        <f>SUM(K27:K34)</f>
        <v>160000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0</v>
      </c>
      <c r="K27" s="7">
        <v>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0</v>
      </c>
      <c r="K28" s="7">
        <v>0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160000</v>
      </c>
      <c r="K29" s="7">
        <v>160000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0</v>
      </c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0</v>
      </c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0</v>
      </c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0</v>
      </c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0</v>
      </c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4255</v>
      </c>
      <c r="K37" s="7">
        <v>4255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0</v>
      </c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52071381.843849935</v>
      </c>
      <c r="K40" s="53">
        <f>K41+K49+K56+K64</f>
        <v>59936488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30906482.047803387</v>
      </c>
      <c r="K41" s="53">
        <f>SUM(K42:K48)</f>
        <v>37342759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7938893</v>
      </c>
      <c r="K42" s="7">
        <v>9165555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7162405</v>
      </c>
      <c r="K43" s="7">
        <v>9272933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14803672</v>
      </c>
      <c r="K44" s="7">
        <v>17881225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867330.0345188864</v>
      </c>
      <c r="K45" s="7">
        <v>917596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134182.01328450107</v>
      </c>
      <c r="K46" s="7">
        <v>105450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0</v>
      </c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20540853.96347875</v>
      </c>
      <c r="K49" s="53">
        <f>SUM(K50:K55)</f>
        <v>22283926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53">
        <v>13388.10999999987</v>
      </c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19677293.570681557</v>
      </c>
      <c r="K51" s="7">
        <v>21064562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0</v>
      </c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38244.23767217469</v>
      </c>
      <c r="K53" s="7">
        <v>111685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669115.0451250174</v>
      </c>
      <c r="K54" s="7">
        <v>957679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142813</v>
      </c>
      <c r="K55" s="7">
        <v>150000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v>0</v>
      </c>
      <c r="K56" s="53">
        <v>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0</v>
      </c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0</v>
      </c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0</v>
      </c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0</v>
      </c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624045.8325677991</v>
      </c>
      <c r="K64" s="7">
        <v>309803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586754.9398610464</v>
      </c>
      <c r="K65" s="7">
        <v>295499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89850415.17811668</v>
      </c>
      <c r="K66" s="53">
        <f>K7+K8+K40+K65</f>
        <v>96501346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1685343</v>
      </c>
      <c r="K67" s="8">
        <v>3303660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47000862.46997871</v>
      </c>
      <c r="K69" s="54">
        <f>K70+K71+K72+K78+K79+K82+K85</f>
        <v>45656511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42489900.46997871</v>
      </c>
      <c r="K70" s="7">
        <v>42489900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119511</v>
      </c>
      <c r="K71" s="7">
        <v>119511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4078340</v>
      </c>
      <c r="K72" s="53">
        <f>K73+K74-K75+K76+K77</f>
        <v>4078340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781715</v>
      </c>
      <c r="K73" s="7">
        <v>781715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3072200</v>
      </c>
      <c r="K74" s="7">
        <v>3072200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0</v>
      </c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0</v>
      </c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224425</v>
      </c>
      <c r="K77" s="7">
        <v>224425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-36157</v>
      </c>
      <c r="K78" s="7">
        <v>-31710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3693643</v>
      </c>
      <c r="K79" s="53">
        <f>K80-K81</f>
        <v>389180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5393594</v>
      </c>
      <c r="K80" s="7">
        <v>5393593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1699951</v>
      </c>
      <c r="K81" s="7">
        <v>5004413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-3344375</v>
      </c>
      <c r="K82" s="53">
        <f>K83-K84</f>
        <v>-1388710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0</v>
      </c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3344375</v>
      </c>
      <c r="K84" s="7">
        <v>1388710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0</v>
      </c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97306</v>
      </c>
      <c r="K86" s="53">
        <f>SUM(K87:K89)</f>
        <v>97306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0</v>
      </c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97306</v>
      </c>
      <c r="K89" s="7">
        <v>97306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6670073.308368001</v>
      </c>
      <c r="K90" s="53">
        <f>SUM(K91:K99)</f>
        <v>6781403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6670000</v>
      </c>
      <c r="K93" s="7">
        <v>6781403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73.30836800116022</v>
      </c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0</v>
      </c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0</v>
      </c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33188961.988841612</v>
      </c>
      <c r="K100" s="53">
        <f>SUM(K101:K112)</f>
        <v>40116596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0</v>
      </c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53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4386540</v>
      </c>
      <c r="K103" s="7">
        <v>7285754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19692771</v>
      </c>
      <c r="K105" s="7">
        <v>23590090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1213134.872178614</v>
      </c>
      <c r="K108" s="7">
        <v>1299125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1032106.116662996</v>
      </c>
      <c r="K109" s="7">
        <v>1081920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6768090</v>
      </c>
      <c r="K110" s="7">
        <v>6768090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96320</v>
      </c>
      <c r="K112" s="7">
        <v>91617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2893211</v>
      </c>
      <c r="K113" s="7">
        <v>3849530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89850414.76718833</v>
      </c>
      <c r="K114" s="53">
        <f>K69+K86+K90+K100+K113</f>
        <v>96501346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1685343</v>
      </c>
      <c r="K115" s="8">
        <v>3303660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47000862</v>
      </c>
      <c r="K118" s="7">
        <v>45656511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K86:K115 J64:J67 J7:J62 K7:K67 J72:K77 J70:K70 J86:J105 J108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28">
      <selection activeCell="M71" sqref="M71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3.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50" t="s">
        <v>338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30239221</v>
      </c>
      <c r="K7" s="54">
        <f>SUM(K8:K9)</f>
        <v>14795167</v>
      </c>
      <c r="L7" s="54">
        <f>SUM(L8:L9)</f>
        <v>34461769</v>
      </c>
      <c r="M7" s="54">
        <f>SUM(M8:M9)</f>
        <v>18332533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29078699</v>
      </c>
      <c r="K8" s="7">
        <v>13815938</v>
      </c>
      <c r="L8" s="7">
        <v>34216645</v>
      </c>
      <c r="M8" s="7">
        <v>18194862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1160522</v>
      </c>
      <c r="K9" s="7">
        <v>979229</v>
      </c>
      <c r="L9" s="7">
        <v>245124</v>
      </c>
      <c r="M9" s="7">
        <v>137671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32205300</v>
      </c>
      <c r="K10" s="53">
        <f>K11+K12+K16+K20+K21+K22+K25+K26</f>
        <v>16309960</v>
      </c>
      <c r="L10" s="53">
        <f>L11+L12+L16+L20+L21+L22+L25+L26</f>
        <v>35443125</v>
      </c>
      <c r="M10" s="53">
        <f>M11+M12+M16+M20+M21+M22+M25+M26</f>
        <v>18312211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-2144128</v>
      </c>
      <c r="K11" s="7">
        <v>-450712</v>
      </c>
      <c r="L11" s="7">
        <v>-5188081</v>
      </c>
      <c r="M11" s="7">
        <v>-2393818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20160626</v>
      </c>
      <c r="K12" s="53">
        <f>SUM(K13:K15)</f>
        <v>9732215</v>
      </c>
      <c r="L12" s="53">
        <f>SUM(L13:L15)</f>
        <v>26199151</v>
      </c>
      <c r="M12" s="53">
        <f>SUM(M13:M15)</f>
        <v>13400556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15396333</v>
      </c>
      <c r="K13" s="7">
        <v>7042984</v>
      </c>
      <c r="L13" s="7">
        <v>20880472</v>
      </c>
      <c r="M13" s="7">
        <v>10456940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718972</v>
      </c>
      <c r="K14" s="7">
        <v>357870</v>
      </c>
      <c r="L14" s="7">
        <v>841295</v>
      </c>
      <c r="M14" s="7">
        <v>531521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4045321</v>
      </c>
      <c r="K15" s="7">
        <v>2331361</v>
      </c>
      <c r="L15" s="7">
        <v>4477384</v>
      </c>
      <c r="M15" s="7">
        <v>2412095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10100353</v>
      </c>
      <c r="K16" s="53">
        <f>SUM(K17:K19)</f>
        <v>5077350</v>
      </c>
      <c r="L16" s="53">
        <f>SUM(L17:L19)</f>
        <v>10850452</v>
      </c>
      <c r="M16" s="53">
        <f>SUM(M17:M19)</f>
        <v>5452233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6245040</v>
      </c>
      <c r="K17" s="7">
        <v>3139321</v>
      </c>
      <c r="L17" s="7">
        <v>6771190</v>
      </c>
      <c r="M17" s="7">
        <v>3402347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2376277</v>
      </c>
      <c r="K18" s="7">
        <v>1194531</v>
      </c>
      <c r="L18" s="7">
        <v>2488739</v>
      </c>
      <c r="M18" s="7">
        <v>1239912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1479036</v>
      </c>
      <c r="K19" s="7">
        <v>743498</v>
      </c>
      <c r="L19" s="7">
        <v>1590523</v>
      </c>
      <c r="M19" s="7">
        <v>809974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2256897</v>
      </c>
      <c r="K20" s="7">
        <v>1106293</v>
      </c>
      <c r="L20" s="7">
        <v>1284962</v>
      </c>
      <c r="M20" s="7">
        <v>645196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1831552</v>
      </c>
      <c r="K21" s="7">
        <v>844814</v>
      </c>
      <c r="L21" s="7">
        <v>2240743</v>
      </c>
      <c r="M21" s="7">
        <v>1171140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3112</v>
      </c>
      <c r="M22" s="53">
        <f>SUM(M23:M24)</f>
        <v>3112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>
        <v>3112</v>
      </c>
      <c r="M24" s="7">
        <v>3112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0</v>
      </c>
      <c r="K26" s="7">
        <v>0</v>
      </c>
      <c r="L26" s="7">
        <v>52786</v>
      </c>
      <c r="M26" s="7">
        <v>33792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289527</v>
      </c>
      <c r="K27" s="53">
        <f>SUM(K28:K32)</f>
        <v>145374</v>
      </c>
      <c r="L27" s="53">
        <f>SUM(L28:L32)</f>
        <v>200440</v>
      </c>
      <c r="M27" s="53">
        <f>SUM(M28:M32)</f>
        <v>132796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289527</v>
      </c>
      <c r="K29" s="7">
        <v>145374</v>
      </c>
      <c r="L29" s="7">
        <v>200440</v>
      </c>
      <c r="M29" s="7">
        <v>132796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771410</v>
      </c>
      <c r="K33" s="53">
        <f>SUM(K34:K37)</f>
        <v>383002</v>
      </c>
      <c r="L33" s="53">
        <f>SUM(L34:L37)</f>
        <v>607794</v>
      </c>
      <c r="M33" s="53">
        <f>SUM(M34:M37)</f>
        <v>340893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771410</v>
      </c>
      <c r="K35" s="7">
        <v>383002</v>
      </c>
      <c r="L35" s="7">
        <v>607794</v>
      </c>
      <c r="M35" s="7">
        <v>340893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372289</v>
      </c>
      <c r="K40" s="7">
        <v>372289</v>
      </c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45734</v>
      </c>
      <c r="K41" s="7">
        <v>45734</v>
      </c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30901037</v>
      </c>
      <c r="K42" s="53">
        <f>K7+K27+K38+K40</f>
        <v>15312830</v>
      </c>
      <c r="L42" s="53">
        <f>L7+L27+L38+L40</f>
        <v>34662209</v>
      </c>
      <c r="M42" s="53">
        <f>M7+M27+M38+M40</f>
        <v>18465329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33022444</v>
      </c>
      <c r="K43" s="53">
        <f>K10+K33+K39+K41</f>
        <v>16738696</v>
      </c>
      <c r="L43" s="53">
        <f>L10+L33+L39+L41</f>
        <v>36050919</v>
      </c>
      <c r="M43" s="53">
        <f>M10+M33+M39+M41</f>
        <v>18653104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-2121407</v>
      </c>
      <c r="K44" s="53">
        <f>K42-K43</f>
        <v>-1425866</v>
      </c>
      <c r="L44" s="53">
        <f>L42-L43</f>
        <v>-1388710</v>
      </c>
      <c r="M44" s="53">
        <f>M42-M43</f>
        <v>-187775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2121407</v>
      </c>
      <c r="K46" s="53">
        <f>IF(K43&gt;K42,K43-K42,0)</f>
        <v>1425866</v>
      </c>
      <c r="L46" s="53">
        <f>IF(L43&gt;L42,L43-L42,0)</f>
        <v>1388710</v>
      </c>
      <c r="M46" s="53">
        <f>IF(M43&gt;M42,M43-M42,0)</f>
        <v>187775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-2121407</v>
      </c>
      <c r="K48" s="53">
        <f>K44-K47</f>
        <v>-1425866</v>
      </c>
      <c r="L48" s="53">
        <f>L44-L47</f>
        <v>-1388710</v>
      </c>
      <c r="M48" s="53">
        <f>M44-M47</f>
        <v>-187775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2121407</v>
      </c>
      <c r="K50" s="61">
        <f>IF(K48&lt;0,-K48,0)</f>
        <v>1425866</v>
      </c>
      <c r="L50" s="61">
        <f>IF(L48&lt;0,-L48,0)</f>
        <v>1388710</v>
      </c>
      <c r="M50" s="61">
        <f>IF(M48&lt;0,-M48,0)</f>
        <v>187775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J48</f>
        <v>-2121407</v>
      </c>
      <c r="K56" s="6">
        <f>K48</f>
        <v>-1425866</v>
      </c>
      <c r="L56" s="6">
        <f>L48</f>
        <v>-1388710</v>
      </c>
      <c r="M56" s="6">
        <f>M48</f>
        <v>-187775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-31710</v>
      </c>
      <c r="M57" s="53">
        <f>SUM(M58:M64)</f>
        <v>1710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0</v>
      </c>
      <c r="K58" s="7">
        <v>0</v>
      </c>
      <c r="L58" s="7">
        <v>-31710</v>
      </c>
      <c r="M58" s="7">
        <v>1710</v>
      </c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-31710</v>
      </c>
      <c r="M66" s="53">
        <f>M57-M65</f>
        <v>1710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-2121407</v>
      </c>
      <c r="K67" s="61">
        <f>K56+K66</f>
        <v>-1425866</v>
      </c>
      <c r="L67" s="61">
        <f>L56+L66</f>
        <v>-1420420</v>
      </c>
      <c r="M67" s="61">
        <f>M56+M66</f>
        <v>-186065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-2121407</v>
      </c>
      <c r="K70" s="7">
        <f>+K67</f>
        <v>-1425866</v>
      </c>
      <c r="L70" s="7">
        <f>+L67</f>
        <v>-1420420</v>
      </c>
      <c r="M70" s="7">
        <f>+M67</f>
        <v>-186065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66:M67 K58:L65 J58:J67 J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33:M33 K12:M12 K13:L15 K16:M16 K17:L21 K22:M22 K23:L26 J28:L32 J48:M50 K34:L41 J34:J46 J12:J26 J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128">
        <v>-2121000</v>
      </c>
      <c r="K7" s="128">
        <v>-1388710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128">
        <v>2257000</v>
      </c>
      <c r="K8" s="128">
        <v>1284962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128">
        <v>2288000</v>
      </c>
      <c r="K9" s="128">
        <v>4041263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128">
        <v>1609000</v>
      </c>
      <c r="K10" s="128">
        <v>0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128">
        <v>0</v>
      </c>
      <c r="K11" s="128">
        <v>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128">
        <v>3180000</v>
      </c>
      <c r="K12" s="128">
        <v>1282844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7213000</v>
      </c>
      <c r="K13" s="53">
        <f>SUM(K7:K12)</f>
        <v>5220359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128">
        <v>0</v>
      </c>
      <c r="K14" s="128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128">
        <v>0</v>
      </c>
      <c r="K15" s="128">
        <v>1743073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128">
        <v>4351000</v>
      </c>
      <c r="K16" s="128">
        <v>6436276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128">
        <v>130000</v>
      </c>
      <c r="K17" s="128">
        <v>0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4481000</v>
      </c>
      <c r="K18" s="53">
        <f>SUM(K14:K17)</f>
        <v>8179349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2732000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2958990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128">
        <v>520000</v>
      </c>
      <c r="K28" s="128">
        <v>352952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128">
        <v>0</v>
      </c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128">
        <v>0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520000</v>
      </c>
      <c r="K31" s="53">
        <f>SUM(K28:K30)</f>
        <v>352952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520000</v>
      </c>
      <c r="K33" s="53">
        <f>IF(K31&gt;K27,K31-K27,0)</f>
        <v>352952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>
        <v>2997699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2997699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128">
        <v>1818000</v>
      </c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128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128">
        <v>631000</v>
      </c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0</v>
      </c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0</v>
      </c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2449000</v>
      </c>
      <c r="K44" s="53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2997699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2449000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237000</v>
      </c>
      <c r="K48" s="53">
        <f>IF(K20-K19+K33-K32+K46-K45&gt;0,K20-K19+K33-K32+K46-K45,0)</f>
        <v>314243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532000</v>
      </c>
      <c r="K49" s="7">
        <v>624046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237000</v>
      </c>
      <c r="K51" s="7">
        <f>+K48</f>
        <v>314243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295000</v>
      </c>
      <c r="K52" s="65">
        <f>K49+K50-K51</f>
        <v>309803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K51 J22:K26 J35:K37 K29:K30 K39:K43 J42:J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7:K12 J14:K17 J28:K28 J29:J30 J39:J41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3" zoomScaleSheetLayoutView="93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421875" style="76" bestFit="1" customWidth="1"/>
    <col min="11" max="11" width="10.710937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282</v>
      </c>
      <c r="D2" s="271"/>
      <c r="E2" s="77">
        <v>40544</v>
      </c>
      <c r="F2" s="43" t="s">
        <v>250</v>
      </c>
      <c r="G2" s="272">
        <v>40724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6">
        <v>42489900</v>
      </c>
      <c r="K5" s="45">
        <v>42489900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7">
        <v>119511</v>
      </c>
      <c r="K6" s="46">
        <v>119511</v>
      </c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7">
        <v>4078340</v>
      </c>
      <c r="K7" s="46">
        <v>4078340</v>
      </c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7">
        <v>3693643</v>
      </c>
      <c r="K8" s="46">
        <v>389180</v>
      </c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7">
        <v>-3344375</v>
      </c>
      <c r="K9" s="46">
        <v>-1388710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7"/>
      <c r="K10" s="46"/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7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7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7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53">
        <f>SUM(J5:J13)</f>
        <v>47037019</v>
      </c>
      <c r="K14" s="79">
        <f>SUM(K5:K13)</f>
        <v>45688221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7">
        <v>-36157</v>
      </c>
      <c r="K15" s="46">
        <v>-31710</v>
      </c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7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7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7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7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7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61">
        <f>SUM(J15:J20)</f>
        <v>-36157</v>
      </c>
      <c r="K21" s="80">
        <f>SUM(K15:K20)</f>
        <v>-31710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2011-07-29T10:27:57Z</cp:lastPrinted>
  <dcterms:created xsi:type="dcterms:W3CDTF">2008-10-17T11:51:54Z</dcterms:created>
  <dcterms:modified xsi:type="dcterms:W3CDTF">2011-07-29T14:19:45Z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