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Treći kvartal 2019\KONSOLIDIRANO\KONAČNO\PREDAJA\"/>
    </mc:Choice>
  </mc:AlternateContent>
  <xr:revisionPtr revIDLastSave="6" documentId="13_ncr:1_{C5F4435D-0D48-43EE-A204-AE0F96EC5E41}" xr6:coauthVersionLast="45" xr6:coauthVersionMax="45" xr10:uidLastSave="{32CCC847-923D-468D-84FE-AC8CD57390E3}"/>
  <bookViews>
    <workbookView xWindow="-108" yWindow="-108" windowWidth="23256" windowHeight="12696"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20" l="1"/>
  <c r="I47" i="20"/>
  <c r="H23" i="20" l="1"/>
  <c r="I89"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89" i="19" s="1"/>
  <c r="K101" i="19" s="1"/>
  <c r="K68" i="19"/>
  <c r="I67" i="19"/>
  <c r="I66" i="19"/>
  <c r="H67" i="19"/>
  <c r="H89" i="19" s="1"/>
  <c r="H101" i="19" s="1"/>
  <c r="H68" i="19"/>
  <c r="J67" i="19"/>
  <c r="J89" i="19" s="1"/>
  <c r="J101" i="19" s="1"/>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<sst xmlns="http://schemas.openxmlformats.org/spreadsheetml/2006/main" count="519" uniqueCount="455">
  <si>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</si>
  <si>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</si>
  <si>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</si>
  <si>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</si>
  <si>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</si>
  <si>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</si>
  <si>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</si>
  <si>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</si>
  <si>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</si>
  <si>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</si>
  <si>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</si>
  <si>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</si>
  <si>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</si>
  <si>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</si>
  <si>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</si>
  <si>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</si>
  <si>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</si>
  <si>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</si>
  <si>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</si>
  <si>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</si>
  <si>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</si>
  <si>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</si>
  <si>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</si>
  <si>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</si>
  <si>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</si>
  <si>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</si>
  <si>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</si>
  <si>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</si>
  <si>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</si>
  <si>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</si>
  <si>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</si>
  <si>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</si>
  <si>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</si>
  <si>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</si>
  <si>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</si>
  <si>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</si>
  <si>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</si>
  <si>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</si>
  <si>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</si>
  <si>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</si>
  <si>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</si>
  <si>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</si>
  <si>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</si>
  <si>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</si>
  <si>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</si>
  <si>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</si>
  <si>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</si>
  <si>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</si>
  <si>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</si>
  <si>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</si>
  <si>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</si>
  <si>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</si>
  <si>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</si>
  <si>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</si>
  <si>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</si>
  <si>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</si>
  <si>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</si>
  <si>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</si>
  <si>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</si>
  <si>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</si>
  <si>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</si>
  <si>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</si>
  <si>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</si>
  <si>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</si>
  <si>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</si>
  <si>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</si>
  <si>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</si>
  <si>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</si>
  <si>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</si>
  <si>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</si>
  <si>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</si>
  <si>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</si>
  <si>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</si>
  <si>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</si>
  <si>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</si>
  <si>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</si>
  <si>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</si>
  <si>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</si>
  <si>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</si>
  <si>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</si>
  <si>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</si>
  <si>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</si>
  <si>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</si>
  <si>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</si>
  <si>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</si>
  <si>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</si>
  <si>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</si>
  <si>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</si>
  <si>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</si>
  <si>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</si>
  <si>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</si>
  <si>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</si>
  <si>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</si>
  <si>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</si>
  <si>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</si>
  <si>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</si>
  <si>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</si>
  <si>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</si>
  <si>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</si>
  <si>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</si>
  <si>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</si>
  <si>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</si>
  <si>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</si>
  <si>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</si>
  <si>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</si>
  <si>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</si>
  <si>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</si>
  <si>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</si>
  <si>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</si>
  <si>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</si>
  <si>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</si>
  <si>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</si>
  <si>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</si>
  <si>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</si>
  <si>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</si>
  <si>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</si>
  <si>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</si>
  <si>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</si>
  <si>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</si>
  <si>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</si>
  <si>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</si>
  <si>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</si>
  <si>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</si>
  <si>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</si>
  <si>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</si>
  <si>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</si>
  <si>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</si>
  <si>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</si>
  <si>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</si>
  <si>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</si>
  <si>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</si>
  <si>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</si>
  <si>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</si>
  <si>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</si>
  <si>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</si>
  <si>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</si>
  <si>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</si>
  <si>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</si>
  <si>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</si>
  <si>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</si>
  <si>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</si>
  <si>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</si>
  <si>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</si>
  <si>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</si>
  <si>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</si>
  <si>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</si>
  <si>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</si>
  <si>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</si>
  <si>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</si>
  <si>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</si>
  <si>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</si>
  <si>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</si>
  <si>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</si>
  <si>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</si>
  <si>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</si>
  <si>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</si>
  <si>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</si>
  <si>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</si>
  <si>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</si>
  <si>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</si>
  <si>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</si>
  <si>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</si>
  <si>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</si>
  <si>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</si>
  <si>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</si>
  <si>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</si>
  <si>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</si>
  <si>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</si>
  <si>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</si>
  <si>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</si>
  <si>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</si>
  <si>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</si>
  <si>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</si>
  <si>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</si>
  <si>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</si>
  <si>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</si>
  <si>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</si>
  <si>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</si>
  <si>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</si>
  <si>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</si>
  <si>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</si>
  <si>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</si>
  <si>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</si>
  <si>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</si>
  <si>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</si>
  <si>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</si>
  <si>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</si>
  <si>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</si>
  <si>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</si>
  <si>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</si>
  <si>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</si>
  <si>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</si>
  <si>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</si>
  <si>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</si>
  <si>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</si>
  <si>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</si>
  <si>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</si>
  <si>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</si>
  <si>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</si>
  <si>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</si>
  <si>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</si>
  <si>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</si>
  <si>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</si>
  <si>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</si>
  <si>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</si>
  <si>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</si>
  <si>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</si>
  <si>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</si>
  <si>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</si>
  <si>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</si>
  <si>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</si>
  <si>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</si>
  <si>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</si>
  <si>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</si>
  <si>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</si>
  <si>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</si>
  <si>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</si>
  <si>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</si>
  <si>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</si>
  <si>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</si>
  <si>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</si>
  <si>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</si>
  <si>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</si>
  <si>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</si>
  <si>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</si>
  <si>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</si>
  <si>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</si>
  <si>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</si>
  <si>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</si>
  <si>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</si>
  <si>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</si>
  <si>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</si>
  <si>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</si>
  <si>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</si>
  <si>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</si>
  <si>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</si>
  <si>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</si>
  <si>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</si>
  <si>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</si>
  <si>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</si>
  <si>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</si>
  <si>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</si>
  <si>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</si>
  <si>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</si>
  <si>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</si>
  <si>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</si>
  <si>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</si>
  <si>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</si>
  <si>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</si>
  <si>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</si>
  <si>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</si>
  <si>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</si>
  <si>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</si>
  <si>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</si>
  <si>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</si>
  <si>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</si>
  <si>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</si>
  <si>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</si>
  <si>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</si>
  <si>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</si>
  <si>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</si>
  <si>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</si>
  <si>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</si>
  <si>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</si>
  <si>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</si>
  <si>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</si>
  <si>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</si>
  <si>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</si>
  <si>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</si>
  <si>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</si>
  <si>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</si>
  <si>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</si>
  <si>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</si>
  <si>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</si>
  <si>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</si>
  <si>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</si>
  <si>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</si>
  <si>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</si>
  <si>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</si>
  <si>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</si>
  <si>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</si>
  <si>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</si>
  <si>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</si>
  <si>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</si>
  <si>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</si>
  <si>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</si>
  <si>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</si>
  <si>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</si>
  <si>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</si>
  <si>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</si>
  <si>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</si>
  <si>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</si>
  <si>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</si>
  <si>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</si>
  <si>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</si>
  <si>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</si>
  <si>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</si>
  <si>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</si>
  <si>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</si>
  <si>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</si>
  <si>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</si>
  <si>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</si>
  <si>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</si>
  <si>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</si>
  <si>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</si>
  <si>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</si>
  <si>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</si>
  <si>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</si>
  <si>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</si>
  <si>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</si>
  <si>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</si>
  <si>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</si>
  <si>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</si>
  <si>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</si>
  <si>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</si>
  <si>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</si>
  <si>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</si>
  <si>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</si>
  <si>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</si>
  <si>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</si>
  <si>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</si>
  <si>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</si>
  <si>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</si>
  <si>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</si>
  <si>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</si>
  <si>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</si>
  <si>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</si>
  <si>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</si>
  <si>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</si>
  <si>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</si>
  <si>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</si>
  <si>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</si>
  <si>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</si>
  <si>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</si>
  <si>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</si>
  <si>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</si>
  <si>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</si>
  <si>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</si>
  <si>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</si>
  <si>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</si>
  <si>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</si>
  <si>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</si>
  <si>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</si>
  <si>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</si>
  <si>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</si>
  <si>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</si>
  <si>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</si>
  <si>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</si>
  <si>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</si>
  <si>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</si>
  <si>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</si>
  <si>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</si>
  <si>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</si>
  <si>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</si>
  <si>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</si>
  <si>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</si>
  <si>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</si>
  <si>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</si>
  <si>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</si>
  <si>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</si>
  <si>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</si>
  <si>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</si>
  <si>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</si>
  <si>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</si>
  <si>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</si>
  <si>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</si>
  <si>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</si>
  <si>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</si>
  <si>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</si>
  <si>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</si>
  <si>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</si>
  <si>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</si>
  <si>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</si>
  <si>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</si>
  <si>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</si>
  <si>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</si>
  <si>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</si>
  <si>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</si>
  <si>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</si>
  <si>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</si>
  <si>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</si>
  <si>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</si>
  <si>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</si>
  <si>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</si>
  <si>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</si>
  <si>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</si>
  <si>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</si>
  <si>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</si>
  <si>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</si>
  <si>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</si>
  <si>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</si>
  <si>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</si>
  <si>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</si>
  <si>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</si>
  <si>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</si>
  <si>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</si>
  <si>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</si>
  <si>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</si>
  <si>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</si>
  <si>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</si>
  <si>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</si>
  <si>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</si>
  <si>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</si>
  <si>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</si>
  <si>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</si>
  <si>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</si>
  <si>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</si>
  <si>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</si>
  <si>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</si>
  <si>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</si>
  <si>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</si>
  <si>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</si>
  <si>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</si>
  <si>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</si>
  <si>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</si>
  <si>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</si>
  <si>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</si>
  <si>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</si>
  <si>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</si>
  <si>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</si>
  <si>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</si>
  <si>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</si>
  <si>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</si>
  <si>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</si>
  <si>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</si>
  <si>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</si>
  <si>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</si>
  <si>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</si>
  <si>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</si>
  <si>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</si>
  <si>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</si>
  <si>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</si>
  <si>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</si>
  <si>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</si>
  <si>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</si>
  <si>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</si>
  <si>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</si>
  <si>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</si>
  <si>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</si>
  <si>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</si>
  <si>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</si>
  <si>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</si>
  <si>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</si>
  <si>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</si>
  <si>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</si>
  <si>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</si>
  <si>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</si>
  <si>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Bilješke uz financijske izvještaje</t>
  </si>
  <si>
    <t>74780030Q33IX8LEE969</t>
  </si>
  <si>
    <t>stanje na dan 30.09.2019.</t>
  </si>
  <si>
    <t>Podaci o poslovanju za period 01-09/2019. specificirani su u međuizvještaju koji je sastavni dio izvješća za III. kvartal 2019.</t>
  </si>
  <si>
    <t>u razdoblju 01.01.2019. do 30.09.2019.</t>
  </si>
  <si>
    <t>Club Adriatic d.o.o.</t>
  </si>
  <si>
    <t>Zagreb, Savska cesta 41/V</t>
  </si>
  <si>
    <t>Obveznik:  JADRAN D.D., CRIKVENICA - konsolidirano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</si>
</sst>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J38" sqref="J3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3">
        <v>1</v>
      </c>
    </row>
    <row r="3" spans="1:20" x14ac:dyDescent="0.3">
      <c r="A3" s="74"/>
      <c r="B3" s="75"/>
      <c r="C3" s="75"/>
      <c r="D3" s="75"/>
      <c r="E3" s="75"/>
      <c r="F3" s="75"/>
      <c r="G3" s="75"/>
      <c r="H3" s="75"/>
      <c r="I3" s="75"/>
      <c r="J3" s="76"/>
      <c r="N3" s="123">
        <v>2</v>
      </c>
    </row>
    <row r="4" spans="1:20" ht="33.6" customHeight="1" x14ac:dyDescent="0.3">
      <c r="A4" s="134" t="s">
        <v>392</v>
      </c>
      <c r="B4" s="135"/>
      <c r="C4" s="135"/>
      <c r="D4" s="135"/>
      <c r="E4" s="136">
        <v>43466</v>
      </c>
      <c r="F4" s="137"/>
      <c r="G4" s="77" t="s">
        <v>0</v>
      </c>
      <c r="H4" s="136">
        <v>43738</v>
      </c>
      <c r="I4" s="137"/>
      <c r="J4" s="78"/>
      <c r="N4" s="123">
        <v>3</v>
      </c>
    </row>
    <row r="5" spans="1:20" s="79" customFormat="1" ht="10.199999999999999" customHeight="1" x14ac:dyDescent="0.3">
      <c r="A5" s="138"/>
      <c r="B5" s="139"/>
      <c r="C5" s="139"/>
      <c r="D5" s="139"/>
      <c r="E5" s="139"/>
      <c r="F5" s="139"/>
      <c r="G5" s="139"/>
      <c r="H5" s="139"/>
      <c r="I5" s="139"/>
      <c r="J5" s="140"/>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434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437</v>
      </c>
      <c r="D15" s="144"/>
      <c r="E15" s="161"/>
      <c r="F15" s="162"/>
      <c r="G15" s="97" t="s">
        <v>418</v>
      </c>
      <c r="H15" s="153" t="s">
        <v>448</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446</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51260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426</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8" t="s">
        <v>422</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t="s">
        <v>452</v>
      </c>
      <c r="B37" s="170"/>
      <c r="C37" s="170"/>
      <c r="D37" s="170"/>
      <c r="E37" s="169" t="s">
        <v>453</v>
      </c>
      <c r="F37" s="170"/>
      <c r="G37" s="170"/>
      <c r="H37" s="170"/>
      <c r="I37" s="171"/>
      <c r="J37" s="111">
        <v>1634470</v>
      </c>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2"/>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2"/>
      <c r="E42" s="172"/>
      <c r="F42" s="172"/>
      <c r="G42" s="172"/>
      <c r="H42" s="172"/>
      <c r="I42" s="95"/>
      <c r="J42" s="96"/>
    </row>
    <row r="43" spans="1:10" x14ac:dyDescent="0.3">
      <c r="A43" s="169"/>
      <c r="B43" s="170"/>
      <c r="C43" s="170"/>
      <c r="D43" s="171"/>
      <c r="E43" s="169"/>
      <c r="F43" s="170"/>
      <c r="G43" s="170"/>
      <c r="H43" s="170"/>
      <c r="I43" s="171"/>
      <c r="J43" s="102"/>
    </row>
    <row r="44" spans="1:10" x14ac:dyDescent="0.3">
      <c r="A44" s="113"/>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3"/>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3"/>
      <c r="B48" s="101"/>
      <c r="C48" s="101"/>
      <c r="D48" s="94"/>
      <c r="E48" s="147"/>
      <c r="F48" s="147"/>
      <c r="G48" s="173"/>
      <c r="H48" s="173"/>
      <c r="I48" s="94"/>
      <c r="J48" s="114" t="s">
        <v>426</v>
      </c>
    </row>
    <row r="49" spans="1:10" x14ac:dyDescent="0.3">
      <c r="A49" s="113"/>
      <c r="B49" s="101"/>
      <c r="C49" s="101"/>
      <c r="D49" s="94"/>
      <c r="E49" s="147"/>
      <c r="F49" s="147"/>
      <c r="G49" s="173"/>
      <c r="H49" s="173"/>
      <c r="I49" s="94"/>
      <c r="J49" s="114" t="s">
        <v>427</v>
      </c>
    </row>
    <row r="50" spans="1:10" ht="14.4" customHeight="1" x14ac:dyDescent="0.3">
      <c r="A50" s="141" t="s">
        <v>403</v>
      </c>
      <c r="B50" s="152"/>
      <c r="C50" s="153"/>
      <c r="D50" s="154"/>
      <c r="E50" s="179" t="s">
        <v>428</v>
      </c>
      <c r="F50" s="180"/>
      <c r="G50" s="158"/>
      <c r="H50" s="159"/>
      <c r="I50" s="159"/>
      <c r="J50" s="160"/>
    </row>
    <row r="51" spans="1:10" x14ac:dyDescent="0.3">
      <c r="A51" s="113"/>
      <c r="B51" s="101"/>
      <c r="C51" s="173"/>
      <c r="D51" s="173"/>
      <c r="E51" s="147"/>
      <c r="F51" s="147"/>
      <c r="G51" s="181" t="s">
        <v>429</v>
      </c>
      <c r="H51" s="181"/>
      <c r="I51" s="181"/>
      <c r="J51" s="85"/>
    </row>
    <row r="52" spans="1:10" ht="13.95" customHeight="1" x14ac:dyDescent="0.3">
      <c r="A52" s="141" t="s">
        <v>404</v>
      </c>
      <c r="B52" s="152"/>
      <c r="C52" s="158" t="s">
        <v>443</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444</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445</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c r="D60" s="183"/>
      <c r="E60" s="183"/>
      <c r="F60" s="183"/>
      <c r="G60" s="183"/>
      <c r="H60" s="183"/>
      <c r="I60" s="183"/>
      <c r="J60" s="184"/>
    </row>
    <row r="61" spans="1:10" ht="14.4" customHeight="1" x14ac:dyDescent="0.3">
      <c r="A61" s="115"/>
      <c r="B61" s="116"/>
      <c r="C61" s="186" t="s">
        <v>433</v>
      </c>
      <c r="D61" s="186"/>
      <c r="E61" s="186"/>
      <c r="F61" s="186"/>
      <c r="G61" s="186"/>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34" zoomScale="110" zoomScaleNormal="100" zoomScaleSheetLayoutView="110" workbookViewId="0">
      <selection activeCell="I95" sqref="I9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ht="12.75" customHeight="1" x14ac:dyDescent="0.25">
      <c r="A2" s="192" t="s">
        <v>449</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454</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825902428</v>
      </c>
      <c r="I9" s="34">
        <f>I10+I17+I27+I38+I43</f>
        <v>951611890</v>
      </c>
    </row>
    <row r="10" spans="1:9" ht="12.75" customHeight="1" x14ac:dyDescent="0.25">
      <c r="A10" s="188" t="s">
        <v>5</v>
      </c>
      <c r="B10" s="188"/>
      <c r="C10" s="188"/>
      <c r="D10" s="188"/>
      <c r="E10" s="188"/>
      <c r="F10" s="188"/>
      <c r="G10" s="16">
        <v>3</v>
      </c>
      <c r="H10" s="34">
        <f>H11+H12+H13+H14+H15+H16</f>
        <v>126959</v>
      </c>
      <c r="I10" s="34">
        <f>I11+I12+I13+I14+I15+I16</f>
        <v>16517419</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126959</v>
      </c>
      <c r="I12" s="33">
        <v>78169</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16439250</v>
      </c>
    </row>
    <row r="17" spans="1:9" ht="12.75" customHeight="1" x14ac:dyDescent="0.25">
      <c r="A17" s="188" t="s">
        <v>12</v>
      </c>
      <c r="B17" s="188"/>
      <c r="C17" s="188"/>
      <c r="D17" s="188"/>
      <c r="E17" s="188"/>
      <c r="F17" s="188"/>
      <c r="G17" s="16">
        <v>10</v>
      </c>
      <c r="H17" s="34">
        <f>H18+H19+H20+H21+H22+H23+H24+H25+H26</f>
        <v>825431468</v>
      </c>
      <c r="I17" s="34">
        <f>I18+I19+I20+I21+I22+I23+I24+I25+I26</f>
        <v>925876109</v>
      </c>
    </row>
    <row r="18" spans="1:9" ht="12.75" customHeight="1" x14ac:dyDescent="0.25">
      <c r="A18" s="187" t="s">
        <v>13</v>
      </c>
      <c r="B18" s="187"/>
      <c r="C18" s="187"/>
      <c r="D18" s="187"/>
      <c r="E18" s="187"/>
      <c r="F18" s="187"/>
      <c r="G18" s="15">
        <v>11</v>
      </c>
      <c r="H18" s="33">
        <v>476976674</v>
      </c>
      <c r="I18" s="33">
        <v>476976673</v>
      </c>
    </row>
    <row r="19" spans="1:9" ht="12.75" customHeight="1" x14ac:dyDescent="0.25">
      <c r="A19" s="187" t="s">
        <v>14</v>
      </c>
      <c r="B19" s="187"/>
      <c r="C19" s="187"/>
      <c r="D19" s="187"/>
      <c r="E19" s="187"/>
      <c r="F19" s="187"/>
      <c r="G19" s="15">
        <v>12</v>
      </c>
      <c r="H19" s="33">
        <v>311189299</v>
      </c>
      <c r="I19" s="33">
        <v>305134841</v>
      </c>
    </row>
    <row r="20" spans="1:9" ht="12.75" customHeight="1" x14ac:dyDescent="0.25">
      <c r="A20" s="187" t="s">
        <v>15</v>
      </c>
      <c r="B20" s="187"/>
      <c r="C20" s="187"/>
      <c r="D20" s="187"/>
      <c r="E20" s="187"/>
      <c r="F20" s="187"/>
      <c r="G20" s="15">
        <v>13</v>
      </c>
      <c r="H20" s="33">
        <v>31971348</v>
      </c>
      <c r="I20" s="33">
        <v>43175113</v>
      </c>
    </row>
    <row r="21" spans="1:9" ht="12.75" customHeight="1" x14ac:dyDescent="0.25">
      <c r="A21" s="187" t="s">
        <v>16</v>
      </c>
      <c r="B21" s="187"/>
      <c r="C21" s="187"/>
      <c r="D21" s="187"/>
      <c r="E21" s="187"/>
      <c r="F21" s="187"/>
      <c r="G21" s="15">
        <v>14</v>
      </c>
      <c r="H21" s="33">
        <v>192281</v>
      </c>
      <c r="I21" s="33">
        <v>0</v>
      </c>
    </row>
    <row r="22" spans="1:9" ht="12.75" customHeight="1" x14ac:dyDescent="0.25">
      <c r="A22" s="187" t="s">
        <v>17</v>
      </c>
      <c r="B22" s="187"/>
      <c r="C22" s="187"/>
      <c r="D22" s="187"/>
      <c r="E22" s="187"/>
      <c r="F22" s="187"/>
      <c r="G22" s="15">
        <v>15</v>
      </c>
      <c r="H22" s="33">
        <v>0</v>
      </c>
      <c r="I22" s="33">
        <v>142241</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5101866</v>
      </c>
      <c r="I24" s="33">
        <v>100447241</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88" t="s">
        <v>22</v>
      </c>
      <c r="B27" s="188"/>
      <c r="C27" s="188"/>
      <c r="D27" s="188"/>
      <c r="E27" s="188"/>
      <c r="F27" s="188"/>
      <c r="G27" s="16">
        <v>20</v>
      </c>
      <c r="H27" s="34">
        <f>SUM(H28:H37)</f>
        <v>9530</v>
      </c>
      <c r="I27" s="34">
        <f>SUM(I28:I37)</f>
        <v>986215</v>
      </c>
    </row>
    <row r="28" spans="1:9" ht="12.75" customHeight="1" x14ac:dyDescent="0.25">
      <c r="A28" s="187" t="s">
        <v>23</v>
      </c>
      <c r="B28" s="187"/>
      <c r="C28" s="187"/>
      <c r="D28" s="187"/>
      <c r="E28" s="187"/>
      <c r="F28" s="187"/>
      <c r="G28" s="15">
        <v>21</v>
      </c>
      <c r="H28" s="33">
        <v>0</v>
      </c>
      <c r="I28" s="33">
        <v>976685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9530</v>
      </c>
      <c r="I31" s="33">
        <v>9530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v>8232147</v>
      </c>
    </row>
    <row r="44" spans="1:9" ht="12.75" customHeight="1" x14ac:dyDescent="0.25">
      <c r="A44" s="189" t="s">
        <v>382</v>
      </c>
      <c r="B44" s="189"/>
      <c r="C44" s="189"/>
      <c r="D44" s="189"/>
      <c r="E44" s="189"/>
      <c r="F44" s="189"/>
      <c r="G44" s="16">
        <v>37</v>
      </c>
      <c r="H44" s="34">
        <f>H45+H53+H60+H70</f>
        <v>141748586</v>
      </c>
      <c r="I44" s="34">
        <f>I45+I53+I60+I70</f>
        <v>46130194</v>
      </c>
    </row>
    <row r="45" spans="1:9" ht="12.75" customHeight="1" x14ac:dyDescent="0.25">
      <c r="A45" s="188" t="s">
        <v>39</v>
      </c>
      <c r="B45" s="188"/>
      <c r="C45" s="188"/>
      <c r="D45" s="188"/>
      <c r="E45" s="188"/>
      <c r="F45" s="188"/>
      <c r="G45" s="16">
        <v>38</v>
      </c>
      <c r="H45" s="34">
        <f>SUM(H46:H52)</f>
        <v>3541992</v>
      </c>
      <c r="I45" s="34">
        <f>SUM(I46:I52)</f>
        <v>3895619</v>
      </c>
    </row>
    <row r="46" spans="1:9" ht="12.75" customHeight="1" x14ac:dyDescent="0.25">
      <c r="A46" s="187" t="s">
        <v>40</v>
      </c>
      <c r="B46" s="187"/>
      <c r="C46" s="187"/>
      <c r="D46" s="187"/>
      <c r="E46" s="187"/>
      <c r="F46" s="187"/>
      <c r="G46" s="15">
        <v>39</v>
      </c>
      <c r="H46" s="33">
        <v>3519378</v>
      </c>
      <c r="I46" s="33">
        <v>3881552</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22614</v>
      </c>
      <c r="I49" s="33">
        <v>14067</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4463344</v>
      </c>
      <c r="I53" s="34">
        <f>SUM(I54:I59)</f>
        <v>33047959</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1616792</v>
      </c>
      <c r="I56" s="33">
        <v>18317275</v>
      </c>
    </row>
    <row r="57" spans="1:9" ht="12.75" customHeight="1" x14ac:dyDescent="0.25">
      <c r="A57" s="187" t="s">
        <v>51</v>
      </c>
      <c r="B57" s="187"/>
      <c r="C57" s="187"/>
      <c r="D57" s="187"/>
      <c r="E57" s="187"/>
      <c r="F57" s="187"/>
      <c r="G57" s="15">
        <v>50</v>
      </c>
      <c r="H57" s="33">
        <v>37019</v>
      </c>
      <c r="I57" s="33">
        <v>162045</v>
      </c>
    </row>
    <row r="58" spans="1:9" ht="12.75" customHeight="1" x14ac:dyDescent="0.25">
      <c r="A58" s="187" t="s">
        <v>52</v>
      </c>
      <c r="B58" s="187"/>
      <c r="C58" s="187"/>
      <c r="D58" s="187"/>
      <c r="E58" s="187"/>
      <c r="F58" s="187"/>
      <c r="G58" s="15">
        <v>51</v>
      </c>
      <c r="H58" s="33">
        <v>379905</v>
      </c>
      <c r="I58" s="33">
        <v>367296</v>
      </c>
    </row>
    <row r="59" spans="1:9" ht="12.75" customHeight="1" x14ac:dyDescent="0.25">
      <c r="A59" s="187" t="s">
        <v>53</v>
      </c>
      <c r="B59" s="187"/>
      <c r="C59" s="187"/>
      <c r="D59" s="187"/>
      <c r="E59" s="187"/>
      <c r="F59" s="187"/>
      <c r="G59" s="15">
        <v>52</v>
      </c>
      <c r="H59" s="33">
        <v>2429628</v>
      </c>
      <c r="I59" s="33">
        <v>14201343</v>
      </c>
    </row>
    <row r="60" spans="1:9" ht="12.75" customHeight="1" x14ac:dyDescent="0.25">
      <c r="A60" s="188" t="s">
        <v>54</v>
      </c>
      <c r="B60" s="188"/>
      <c r="C60" s="188"/>
      <c r="D60" s="188"/>
      <c r="E60" s="188"/>
      <c r="F60" s="188"/>
      <c r="G60" s="16">
        <v>53</v>
      </c>
      <c r="H60" s="34">
        <f>SUM(H61:H69)</f>
        <v>0</v>
      </c>
      <c r="I60" s="34">
        <f>SUM(I61:I69)</f>
        <v>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133743250</v>
      </c>
      <c r="I70" s="33">
        <v>9186616</v>
      </c>
    </row>
    <row r="71" spans="1:9" ht="12.75" customHeight="1" x14ac:dyDescent="0.25">
      <c r="A71" s="204" t="s">
        <v>58</v>
      </c>
      <c r="B71" s="204"/>
      <c r="C71" s="204"/>
      <c r="D71" s="204"/>
      <c r="E71" s="204"/>
      <c r="F71" s="204"/>
      <c r="G71" s="15">
        <v>64</v>
      </c>
      <c r="H71" s="33">
        <v>1369508</v>
      </c>
      <c r="I71" s="33">
        <v>765694</v>
      </c>
    </row>
    <row r="72" spans="1:9" ht="12.75" customHeight="1" x14ac:dyDescent="0.25">
      <c r="A72" s="189" t="s">
        <v>383</v>
      </c>
      <c r="B72" s="189"/>
      <c r="C72" s="189"/>
      <c r="D72" s="189"/>
      <c r="E72" s="189"/>
      <c r="F72" s="189"/>
      <c r="G72" s="16">
        <v>65</v>
      </c>
      <c r="H72" s="34">
        <f>H8+H9+H44+H71</f>
        <v>969020522</v>
      </c>
      <c r="I72" s="34">
        <f>I8+I9+I44+I71</f>
        <v>998507778</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770346379</v>
      </c>
      <c r="I75" s="34">
        <f>I76+I77+I78+I84+I85+I89+I92+I95</f>
        <v>748540091</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v>287080038</v>
      </c>
    </row>
    <row r="78" spans="1:9" ht="12.75" customHeight="1" x14ac:dyDescent="0.25">
      <c r="A78" s="188" t="s">
        <v>63</v>
      </c>
      <c r="B78" s="188"/>
      <c r="C78" s="188"/>
      <c r="D78" s="188"/>
      <c r="E78" s="188"/>
      <c r="F78" s="188"/>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205" t="s">
        <v>69</v>
      </c>
      <c r="B84" s="205"/>
      <c r="C84" s="205"/>
      <c r="D84" s="205"/>
      <c r="E84" s="205"/>
      <c r="F84" s="205"/>
      <c r="G84" s="119">
        <v>76</v>
      </c>
      <c r="H84" s="120">
        <v>0</v>
      </c>
      <c r="I84" s="120">
        <v>132019772</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53627727</v>
      </c>
      <c r="I89" s="34">
        <f>I90-I91</f>
        <v>-179379862</v>
      </c>
    </row>
    <row r="90" spans="1:9" ht="12.75" customHeight="1" x14ac:dyDescent="0.25">
      <c r="A90" s="187" t="s">
        <v>75</v>
      </c>
      <c r="B90" s="187"/>
      <c r="C90" s="187"/>
      <c r="D90" s="187"/>
      <c r="E90" s="187"/>
      <c r="F90" s="187"/>
      <c r="G90" s="15">
        <v>82</v>
      </c>
      <c r="H90" s="33">
        <v>53627727</v>
      </c>
      <c r="I90" s="33">
        <v>0</v>
      </c>
    </row>
    <row r="91" spans="1:9" ht="12.75" customHeight="1" x14ac:dyDescent="0.25">
      <c r="A91" s="187" t="s">
        <v>76</v>
      </c>
      <c r="B91" s="187"/>
      <c r="C91" s="187"/>
      <c r="D91" s="187"/>
      <c r="E91" s="187"/>
      <c r="F91" s="187"/>
      <c r="G91" s="15">
        <v>83</v>
      </c>
      <c r="H91" s="33">
        <v>0</v>
      </c>
      <c r="I91" s="33">
        <v>179379862</v>
      </c>
    </row>
    <row r="92" spans="1:9" ht="12.75" customHeight="1" x14ac:dyDescent="0.25">
      <c r="A92" s="188" t="s">
        <v>77</v>
      </c>
      <c r="B92" s="188"/>
      <c r="C92" s="188"/>
      <c r="D92" s="188"/>
      <c r="E92" s="188"/>
      <c r="F92" s="188"/>
      <c r="G92" s="16">
        <v>84</v>
      </c>
      <c r="H92" s="34">
        <f>H93-H94</f>
        <v>0</v>
      </c>
      <c r="I92" s="34">
        <f>I93-I94</f>
        <v>26312413</v>
      </c>
    </row>
    <row r="93" spans="1:9" ht="12.75" customHeight="1" x14ac:dyDescent="0.25">
      <c r="A93" s="187" t="s">
        <v>78</v>
      </c>
      <c r="B93" s="187"/>
      <c r="C93" s="187"/>
      <c r="D93" s="187"/>
      <c r="E93" s="187"/>
      <c r="F93" s="187"/>
      <c r="G93" s="15">
        <v>85</v>
      </c>
      <c r="H93" s="33">
        <v>0</v>
      </c>
      <c r="I93" s="33">
        <v>26312413</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482414</v>
      </c>
      <c r="I96" s="34">
        <f>SUM(I97:I102)</f>
        <v>482414</v>
      </c>
    </row>
    <row r="97" spans="1:9" ht="12.75" customHeight="1" x14ac:dyDescent="0.25">
      <c r="A97" s="187" t="s">
        <v>81</v>
      </c>
      <c r="B97" s="187"/>
      <c r="C97" s="187"/>
      <c r="D97" s="187"/>
      <c r="E97" s="187"/>
      <c r="F97" s="187"/>
      <c r="G97" s="15">
        <v>89</v>
      </c>
      <c r="H97" s="33">
        <v>482414</v>
      </c>
      <c r="I97" s="33">
        <v>482414</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75147117</v>
      </c>
      <c r="I103" s="34">
        <f>SUM(I104:I114)</f>
        <v>86639034</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74875663</v>
      </c>
      <c r="I109" s="33">
        <v>69089505</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271454</v>
      </c>
      <c r="I113" s="33">
        <v>17549529</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121679020</v>
      </c>
      <c r="I115" s="34">
        <f>SUM(I116:I129)</f>
        <v>161276529</v>
      </c>
    </row>
    <row r="116" spans="1:9" ht="12.75" customHeight="1" x14ac:dyDescent="0.25">
      <c r="A116" s="187" t="s">
        <v>87</v>
      </c>
      <c r="B116" s="187"/>
      <c r="C116" s="187"/>
      <c r="D116" s="187"/>
      <c r="E116" s="187"/>
      <c r="F116" s="187"/>
      <c r="G116" s="15">
        <v>108</v>
      </c>
      <c r="H116" s="33">
        <v>0</v>
      </c>
      <c r="I116" s="33">
        <v>0</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548861</v>
      </c>
      <c r="I120" s="33">
        <v>6360834</v>
      </c>
    </row>
    <row r="121" spans="1:9" ht="12.75" customHeight="1" x14ac:dyDescent="0.25">
      <c r="A121" s="187" t="s">
        <v>92</v>
      </c>
      <c r="B121" s="187"/>
      <c r="C121" s="187"/>
      <c r="D121" s="187"/>
      <c r="E121" s="187"/>
      <c r="F121" s="187"/>
      <c r="G121" s="15">
        <v>113</v>
      </c>
      <c r="H121" s="33">
        <v>41368703</v>
      </c>
      <c r="I121" s="33">
        <v>51548348</v>
      </c>
    </row>
    <row r="122" spans="1:9" ht="12.75" customHeight="1" x14ac:dyDescent="0.25">
      <c r="A122" s="187" t="s">
        <v>93</v>
      </c>
      <c r="B122" s="187"/>
      <c r="C122" s="187"/>
      <c r="D122" s="187"/>
      <c r="E122" s="187"/>
      <c r="F122" s="187"/>
      <c r="G122" s="15">
        <v>114</v>
      </c>
      <c r="H122" s="33">
        <v>3533122</v>
      </c>
      <c r="I122" s="33">
        <v>5120121</v>
      </c>
    </row>
    <row r="123" spans="1:9" ht="12.75" customHeight="1" x14ac:dyDescent="0.25">
      <c r="A123" s="187" t="s">
        <v>94</v>
      </c>
      <c r="B123" s="187"/>
      <c r="C123" s="187"/>
      <c r="D123" s="187"/>
      <c r="E123" s="187"/>
      <c r="F123" s="187"/>
      <c r="G123" s="15">
        <v>115</v>
      </c>
      <c r="H123" s="33">
        <v>20536272</v>
      </c>
      <c r="I123" s="33">
        <v>44015560</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26685199</v>
      </c>
      <c r="I125" s="33">
        <v>2930084</v>
      </c>
    </row>
    <row r="126" spans="1:9" x14ac:dyDescent="0.25">
      <c r="A126" s="187" t="s">
        <v>99</v>
      </c>
      <c r="B126" s="187"/>
      <c r="C126" s="187"/>
      <c r="D126" s="187"/>
      <c r="E126" s="187"/>
      <c r="F126" s="187"/>
      <c r="G126" s="15">
        <v>118</v>
      </c>
      <c r="H126" s="33">
        <v>6194242</v>
      </c>
      <c r="I126" s="33">
        <v>16141930</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22812621</v>
      </c>
      <c r="I129" s="33">
        <v>35159652</v>
      </c>
    </row>
    <row r="130" spans="1:9" ht="22.2" customHeight="1" x14ac:dyDescent="0.25">
      <c r="A130" s="204" t="s">
        <v>103</v>
      </c>
      <c r="B130" s="204"/>
      <c r="C130" s="204"/>
      <c r="D130" s="204"/>
      <c r="E130" s="204"/>
      <c r="F130" s="204"/>
      <c r="G130" s="15">
        <v>122</v>
      </c>
      <c r="H130" s="33">
        <v>1365592</v>
      </c>
      <c r="I130" s="33">
        <v>1569710</v>
      </c>
    </row>
    <row r="131" spans="1:9" x14ac:dyDescent="0.25">
      <c r="A131" s="189" t="s">
        <v>388</v>
      </c>
      <c r="B131" s="189"/>
      <c r="C131" s="189"/>
      <c r="D131" s="189"/>
      <c r="E131" s="189"/>
      <c r="F131" s="189"/>
      <c r="G131" s="16">
        <v>123</v>
      </c>
      <c r="H131" s="34">
        <f>H75+H96+H103+H115+H130</f>
        <v>969020522</v>
      </c>
      <c r="I131" s="34">
        <f>I75+I96+I103+I115+I130</f>
        <v>998507778</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74" sqref="H7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1"/>
      <c r="K1" s="121"/>
    </row>
    <row r="2" spans="1:11" x14ac:dyDescent="0.25">
      <c r="A2" s="226" t="s">
        <v>451</v>
      </c>
      <c r="B2" s="193"/>
      <c r="C2" s="193"/>
      <c r="D2" s="193"/>
      <c r="E2" s="193"/>
      <c r="F2" s="193"/>
      <c r="G2" s="193"/>
      <c r="H2" s="193"/>
      <c r="I2" s="193"/>
      <c r="J2" s="121"/>
      <c r="K2" s="121"/>
    </row>
    <row r="3" spans="1:11" x14ac:dyDescent="0.25">
      <c r="A3" s="214" t="s">
        <v>355</v>
      </c>
      <c r="B3" s="215"/>
      <c r="C3" s="215"/>
      <c r="D3" s="215"/>
      <c r="E3" s="215"/>
      <c r="F3" s="215"/>
      <c r="G3" s="215"/>
      <c r="H3" s="215"/>
      <c r="I3" s="215"/>
      <c r="J3" s="216"/>
      <c r="K3" s="216"/>
    </row>
    <row r="4" spans="1:11" x14ac:dyDescent="0.25">
      <c r="A4" s="217" t="s">
        <v>454</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83129031</v>
      </c>
      <c r="I8" s="37">
        <f>SUM(I9:I13)</f>
        <v>56790845</v>
      </c>
      <c r="J8" s="37">
        <f>SUM(J9:J13)</f>
        <v>121407534</v>
      </c>
      <c r="K8" s="37">
        <f>SUM(K9:K13)</f>
        <v>87739697</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80545416</v>
      </c>
      <c r="I10" s="33">
        <v>55791547</v>
      </c>
      <c r="J10" s="33">
        <v>111177118</v>
      </c>
      <c r="K10" s="33">
        <v>82408108</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2583615</v>
      </c>
      <c r="I13" s="33">
        <v>999298</v>
      </c>
      <c r="J13" s="33">
        <v>10230416</v>
      </c>
      <c r="K13" s="33">
        <v>5331589</v>
      </c>
    </row>
    <row r="14" spans="1:11" x14ac:dyDescent="0.25">
      <c r="A14" s="223" t="s">
        <v>126</v>
      </c>
      <c r="B14" s="223"/>
      <c r="C14" s="223"/>
      <c r="D14" s="223"/>
      <c r="E14" s="223"/>
      <c r="F14" s="223"/>
      <c r="G14" s="20">
        <v>131</v>
      </c>
      <c r="H14" s="37">
        <f>H15+H16+H20+H24+H25+H26+H29+H36</f>
        <v>69526666</v>
      </c>
      <c r="I14" s="37">
        <f>I15+I16+I20+I24+I25+I26+I29+I36</f>
        <v>33393928</v>
      </c>
      <c r="J14" s="37">
        <f>J15+J16+J20+J24+J25+J26+J29+J36</f>
        <v>92433704</v>
      </c>
      <c r="K14" s="37">
        <f>K15+K16+K20+K24+K25+K26+K29+K36</f>
        <v>45136310</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32107977</v>
      </c>
      <c r="I16" s="37">
        <f>SUM(I17:I19)</f>
        <v>18247716</v>
      </c>
      <c r="J16" s="37">
        <f>SUM(J17:J19)</f>
        <v>41070218</v>
      </c>
      <c r="K16" s="37">
        <f>SUM(K17:K19)</f>
        <v>22240975</v>
      </c>
    </row>
    <row r="17" spans="1:11" x14ac:dyDescent="0.25">
      <c r="A17" s="229" t="s">
        <v>128</v>
      </c>
      <c r="B17" s="229"/>
      <c r="C17" s="229"/>
      <c r="D17" s="229"/>
      <c r="E17" s="229"/>
      <c r="F17" s="229"/>
      <c r="G17" s="15">
        <v>134</v>
      </c>
      <c r="H17" s="33">
        <v>17329522</v>
      </c>
      <c r="I17" s="33">
        <v>9960495</v>
      </c>
      <c r="J17" s="33">
        <v>19997204</v>
      </c>
      <c r="K17" s="33">
        <v>12629763</v>
      </c>
    </row>
    <row r="18" spans="1:11" x14ac:dyDescent="0.25">
      <c r="A18" s="229" t="s">
        <v>129</v>
      </c>
      <c r="B18" s="229"/>
      <c r="C18" s="229"/>
      <c r="D18" s="229"/>
      <c r="E18" s="229"/>
      <c r="F18" s="229"/>
      <c r="G18" s="15">
        <v>135</v>
      </c>
      <c r="H18" s="33">
        <v>155710</v>
      </c>
      <c r="I18" s="33">
        <v>121963</v>
      </c>
      <c r="J18" s="33">
        <v>2523162</v>
      </c>
      <c r="K18" s="33">
        <v>606869</v>
      </c>
    </row>
    <row r="19" spans="1:11" x14ac:dyDescent="0.25">
      <c r="A19" s="229" t="s">
        <v>130</v>
      </c>
      <c r="B19" s="229"/>
      <c r="C19" s="229"/>
      <c r="D19" s="229"/>
      <c r="E19" s="229"/>
      <c r="F19" s="229"/>
      <c r="G19" s="15">
        <v>136</v>
      </c>
      <c r="H19" s="33">
        <v>14622745</v>
      </c>
      <c r="I19" s="33">
        <v>8165258</v>
      </c>
      <c r="J19" s="33">
        <v>18549852</v>
      </c>
      <c r="K19" s="33">
        <v>9004343</v>
      </c>
    </row>
    <row r="20" spans="1:11" x14ac:dyDescent="0.25">
      <c r="A20" s="232" t="s">
        <v>131</v>
      </c>
      <c r="B20" s="232"/>
      <c r="C20" s="232"/>
      <c r="D20" s="232"/>
      <c r="E20" s="232"/>
      <c r="F20" s="232"/>
      <c r="G20" s="20">
        <v>137</v>
      </c>
      <c r="H20" s="37">
        <f>SUM(H21:H23)</f>
        <v>24239325</v>
      </c>
      <c r="I20" s="37">
        <f>SUM(I21:I23)</f>
        <v>10338074</v>
      </c>
      <c r="J20" s="37">
        <f>SUM(J21:J23)</f>
        <v>32291800</v>
      </c>
      <c r="K20" s="37">
        <f>SUM(K21:K23)</f>
        <v>14549941</v>
      </c>
    </row>
    <row r="21" spans="1:11" x14ac:dyDescent="0.25">
      <c r="A21" s="229" t="s">
        <v>109</v>
      </c>
      <c r="B21" s="229"/>
      <c r="C21" s="229"/>
      <c r="D21" s="229"/>
      <c r="E21" s="229"/>
      <c r="F21" s="229"/>
      <c r="G21" s="15">
        <v>138</v>
      </c>
      <c r="H21" s="33">
        <v>15629415</v>
      </c>
      <c r="I21" s="33">
        <v>6874982</v>
      </c>
      <c r="J21" s="33">
        <v>20983767</v>
      </c>
      <c r="K21" s="33">
        <v>9619827</v>
      </c>
    </row>
    <row r="22" spans="1:11" x14ac:dyDescent="0.25">
      <c r="A22" s="229" t="s">
        <v>110</v>
      </c>
      <c r="B22" s="229"/>
      <c r="C22" s="229"/>
      <c r="D22" s="229"/>
      <c r="E22" s="229"/>
      <c r="F22" s="229"/>
      <c r="G22" s="15">
        <v>139</v>
      </c>
      <c r="H22" s="33">
        <v>5371142</v>
      </c>
      <c r="I22" s="33">
        <v>2112765</v>
      </c>
      <c r="J22" s="33">
        <v>7263683</v>
      </c>
      <c r="K22" s="33">
        <v>3140847</v>
      </c>
    </row>
    <row r="23" spans="1:11" x14ac:dyDescent="0.25">
      <c r="A23" s="229" t="s">
        <v>111</v>
      </c>
      <c r="B23" s="229"/>
      <c r="C23" s="229"/>
      <c r="D23" s="229"/>
      <c r="E23" s="229"/>
      <c r="F23" s="229"/>
      <c r="G23" s="15">
        <v>140</v>
      </c>
      <c r="H23" s="33">
        <v>3238768</v>
      </c>
      <c r="I23" s="33">
        <v>1350327</v>
      </c>
      <c r="J23" s="33">
        <v>4044350</v>
      </c>
      <c r="K23" s="33">
        <v>1789267</v>
      </c>
    </row>
    <row r="24" spans="1:11" x14ac:dyDescent="0.25">
      <c r="A24" s="187" t="s">
        <v>112</v>
      </c>
      <c r="B24" s="187"/>
      <c r="C24" s="187"/>
      <c r="D24" s="187"/>
      <c r="E24" s="187"/>
      <c r="F24" s="187"/>
      <c r="G24" s="15">
        <v>141</v>
      </c>
      <c r="H24" s="33">
        <v>8073080</v>
      </c>
      <c r="I24" s="33">
        <v>2757975</v>
      </c>
      <c r="J24" s="33">
        <v>10843789</v>
      </c>
      <c r="K24" s="33">
        <v>3720346</v>
      </c>
    </row>
    <row r="25" spans="1:11" x14ac:dyDescent="0.25">
      <c r="A25" s="187" t="s">
        <v>113</v>
      </c>
      <c r="B25" s="187"/>
      <c r="C25" s="187"/>
      <c r="D25" s="187"/>
      <c r="E25" s="187"/>
      <c r="F25" s="187"/>
      <c r="G25" s="15">
        <v>142</v>
      </c>
      <c r="H25" s="33">
        <v>4893104</v>
      </c>
      <c r="I25" s="33">
        <v>2050163</v>
      </c>
      <c r="J25" s="33">
        <v>8020300</v>
      </c>
      <c r="K25" s="33">
        <v>4621610</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213180</v>
      </c>
      <c r="I36" s="33">
        <v>0</v>
      </c>
      <c r="J36" s="33">
        <v>207597</v>
      </c>
      <c r="K36" s="33">
        <v>3438</v>
      </c>
    </row>
    <row r="37" spans="1:11" x14ac:dyDescent="0.25">
      <c r="A37" s="223" t="s">
        <v>142</v>
      </c>
      <c r="B37" s="223"/>
      <c r="C37" s="223"/>
      <c r="D37" s="223"/>
      <c r="E37" s="223"/>
      <c r="F37" s="223"/>
      <c r="G37" s="20">
        <v>154</v>
      </c>
      <c r="H37" s="37">
        <f>SUM(H38:H47)</f>
        <v>1676723</v>
      </c>
      <c r="I37" s="37">
        <f>SUM(I38:I47)</f>
        <v>172452</v>
      </c>
      <c r="J37" s="37">
        <f>SUM(J38:J47)</f>
        <v>264232</v>
      </c>
      <c r="K37" s="37">
        <f>SUM(K38:K47)</f>
        <v>8052</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1638</v>
      </c>
      <c r="I44" s="33">
        <v>1016</v>
      </c>
      <c r="J44" s="33">
        <v>5984</v>
      </c>
      <c r="K44" s="33">
        <v>2009</v>
      </c>
    </row>
    <row r="45" spans="1:11" x14ac:dyDescent="0.25">
      <c r="A45" s="187" t="s">
        <v>150</v>
      </c>
      <c r="B45" s="187"/>
      <c r="C45" s="187"/>
      <c r="D45" s="187"/>
      <c r="E45" s="187"/>
      <c r="F45" s="187"/>
      <c r="G45" s="15">
        <v>162</v>
      </c>
      <c r="H45" s="33">
        <v>1675085</v>
      </c>
      <c r="I45" s="33">
        <v>171436</v>
      </c>
      <c r="J45" s="33">
        <v>258248</v>
      </c>
      <c r="K45" s="33">
        <v>6043</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0</v>
      </c>
      <c r="I47" s="33">
        <v>0</v>
      </c>
      <c r="J47" s="33">
        <v>0</v>
      </c>
      <c r="K47" s="33">
        <v>0</v>
      </c>
    </row>
    <row r="48" spans="1:11" x14ac:dyDescent="0.25">
      <c r="A48" s="223" t="s">
        <v>153</v>
      </c>
      <c r="B48" s="223"/>
      <c r="C48" s="223"/>
      <c r="D48" s="223"/>
      <c r="E48" s="223"/>
      <c r="F48" s="223"/>
      <c r="G48" s="20">
        <v>165</v>
      </c>
      <c r="H48" s="37">
        <f>SUM(H49:H55)</f>
        <v>2621714</v>
      </c>
      <c r="I48" s="37">
        <f>SUM(I49:I55)</f>
        <v>1205078</v>
      </c>
      <c r="J48" s="37">
        <f>SUM(J49:J55)</f>
        <v>2925649</v>
      </c>
      <c r="K48" s="37">
        <f>SUM(K49:K55)</f>
        <v>1497420</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24" t="s">
        <v>155</v>
      </c>
      <c r="B50" s="224"/>
      <c r="C50" s="224"/>
      <c r="D50" s="224"/>
      <c r="E50" s="224"/>
      <c r="F50" s="224"/>
      <c r="G50" s="15">
        <v>167</v>
      </c>
      <c r="H50" s="33">
        <v>0</v>
      </c>
      <c r="I50" s="33">
        <v>0</v>
      </c>
      <c r="J50" s="33">
        <v>0</v>
      </c>
      <c r="K50" s="33">
        <v>0</v>
      </c>
    </row>
    <row r="51" spans="1:11" x14ac:dyDescent="0.25">
      <c r="A51" s="224" t="s">
        <v>156</v>
      </c>
      <c r="B51" s="224"/>
      <c r="C51" s="224"/>
      <c r="D51" s="224"/>
      <c r="E51" s="224"/>
      <c r="F51" s="224"/>
      <c r="G51" s="15">
        <v>168</v>
      </c>
      <c r="H51" s="33">
        <v>2018243</v>
      </c>
      <c r="I51" s="33">
        <v>675437</v>
      </c>
      <c r="J51" s="33">
        <v>2454919</v>
      </c>
      <c r="K51" s="33">
        <v>1107628</v>
      </c>
    </row>
    <row r="52" spans="1:11" x14ac:dyDescent="0.25">
      <c r="A52" s="224" t="s">
        <v>157</v>
      </c>
      <c r="B52" s="224"/>
      <c r="C52" s="224"/>
      <c r="D52" s="224"/>
      <c r="E52" s="224"/>
      <c r="F52" s="224"/>
      <c r="G52" s="15">
        <v>169</v>
      </c>
      <c r="H52" s="33">
        <v>603471</v>
      </c>
      <c r="I52" s="33">
        <v>529641</v>
      </c>
      <c r="J52" s="33">
        <v>110435</v>
      </c>
      <c r="K52" s="33">
        <v>95586</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360295</v>
      </c>
      <c r="K55" s="33">
        <v>294206</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84805754</v>
      </c>
      <c r="I60" s="37">
        <f t="shared" ref="I60:K60" si="0">I8+I37+I56+I57</f>
        <v>56963297</v>
      </c>
      <c r="J60" s="37">
        <f t="shared" si="0"/>
        <v>121671766</v>
      </c>
      <c r="K60" s="37">
        <f t="shared" si="0"/>
        <v>87747749</v>
      </c>
    </row>
    <row r="61" spans="1:11" x14ac:dyDescent="0.25">
      <c r="A61" s="223" t="s">
        <v>166</v>
      </c>
      <c r="B61" s="223"/>
      <c r="C61" s="223"/>
      <c r="D61" s="223"/>
      <c r="E61" s="223"/>
      <c r="F61" s="223"/>
      <c r="G61" s="20">
        <v>178</v>
      </c>
      <c r="H61" s="37">
        <f>H14+H48+H58+H59</f>
        <v>72148380</v>
      </c>
      <c r="I61" s="37">
        <f t="shared" ref="I61:K61" si="1">I14+I48+I58+I59</f>
        <v>34599006</v>
      </c>
      <c r="J61" s="37">
        <f t="shared" si="1"/>
        <v>95359353</v>
      </c>
      <c r="K61" s="37">
        <f t="shared" si="1"/>
        <v>46633730</v>
      </c>
    </row>
    <row r="62" spans="1:11" x14ac:dyDescent="0.25">
      <c r="A62" s="223" t="s">
        <v>167</v>
      </c>
      <c r="B62" s="223"/>
      <c r="C62" s="223"/>
      <c r="D62" s="223"/>
      <c r="E62" s="223"/>
      <c r="F62" s="223"/>
      <c r="G62" s="20">
        <v>179</v>
      </c>
      <c r="H62" s="37">
        <f>H60-H61</f>
        <v>12657374</v>
      </c>
      <c r="I62" s="37">
        <f t="shared" ref="I62:K62" si="2">I60-I61</f>
        <v>22364291</v>
      </c>
      <c r="J62" s="37">
        <f t="shared" si="2"/>
        <v>26312413</v>
      </c>
      <c r="K62" s="37">
        <f t="shared" si="2"/>
        <v>41114019</v>
      </c>
    </row>
    <row r="63" spans="1:11" x14ac:dyDescent="0.25">
      <c r="A63" s="210" t="s">
        <v>168</v>
      </c>
      <c r="B63" s="210"/>
      <c r="C63" s="210"/>
      <c r="D63" s="210"/>
      <c r="E63" s="210"/>
      <c r="F63" s="210"/>
      <c r="G63" s="20">
        <v>180</v>
      </c>
      <c r="H63" s="37">
        <f>+IF((H60-H61)&gt;0,(H60-H61),0)</f>
        <v>12657374</v>
      </c>
      <c r="I63" s="37">
        <f t="shared" ref="I63:K63" si="3">+IF((I60-I61)&gt;0,(I60-I61),0)</f>
        <v>22364291</v>
      </c>
      <c r="J63" s="37">
        <f t="shared" si="3"/>
        <v>26312413</v>
      </c>
      <c r="K63" s="37">
        <f t="shared" si="3"/>
        <v>41114019</v>
      </c>
    </row>
    <row r="64" spans="1:11" x14ac:dyDescent="0.25">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12657374</v>
      </c>
      <c r="I66" s="37">
        <f t="shared" ref="I66:K66" si="5">I62-I65</f>
        <v>22364291</v>
      </c>
      <c r="J66" s="37">
        <f t="shared" si="5"/>
        <v>26312413</v>
      </c>
      <c r="K66" s="37">
        <f t="shared" si="5"/>
        <v>41114019</v>
      </c>
    </row>
    <row r="67" spans="1:11" x14ac:dyDescent="0.25">
      <c r="A67" s="210" t="s">
        <v>171</v>
      </c>
      <c r="B67" s="210"/>
      <c r="C67" s="210"/>
      <c r="D67" s="210"/>
      <c r="E67" s="210"/>
      <c r="F67" s="210"/>
      <c r="G67" s="20">
        <v>184</v>
      </c>
      <c r="H67" s="37">
        <f>+IF((H62-H65)&gt;0,(H62-H65),0)</f>
        <v>12657374</v>
      </c>
      <c r="I67" s="37">
        <f t="shared" ref="I67:K67" si="6">+IF((I62-I65)&gt;0,(I62-I65),0)</f>
        <v>22364291</v>
      </c>
      <c r="J67" s="37">
        <f t="shared" si="6"/>
        <v>26312413</v>
      </c>
      <c r="K67" s="37">
        <f t="shared" si="6"/>
        <v>41114019</v>
      </c>
    </row>
    <row r="68" spans="1:11" x14ac:dyDescent="0.25">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2">
        <v>0</v>
      </c>
      <c r="I74" s="122">
        <v>0</v>
      </c>
      <c r="J74" s="122">
        <v>0</v>
      </c>
      <c r="K74" s="122">
        <v>0</v>
      </c>
    </row>
    <row r="75" spans="1:11" x14ac:dyDescent="0.25">
      <c r="A75" s="210" t="s">
        <v>179</v>
      </c>
      <c r="B75" s="210"/>
      <c r="C75" s="210"/>
      <c r="D75" s="210"/>
      <c r="E75" s="210"/>
      <c r="F75" s="210"/>
      <c r="G75" s="20">
        <v>191</v>
      </c>
      <c r="H75" s="122">
        <v>0</v>
      </c>
      <c r="I75" s="122">
        <v>0</v>
      </c>
      <c r="J75" s="122">
        <v>0</v>
      </c>
      <c r="K75" s="122">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10" t="s">
        <v>186</v>
      </c>
      <c r="B82" s="210"/>
      <c r="C82" s="210"/>
      <c r="D82" s="210"/>
      <c r="E82" s="210"/>
      <c r="F82" s="210"/>
      <c r="G82" s="20">
        <v>197</v>
      </c>
      <c r="H82" s="122">
        <v>0</v>
      </c>
      <c r="I82" s="122">
        <v>0</v>
      </c>
      <c r="J82" s="122">
        <v>0</v>
      </c>
      <c r="K82" s="122">
        <v>0</v>
      </c>
    </row>
    <row r="83" spans="1:11" x14ac:dyDescent="0.25">
      <c r="A83" s="210" t="s">
        <v>187</v>
      </c>
      <c r="B83" s="210"/>
      <c r="C83" s="210"/>
      <c r="D83" s="210"/>
      <c r="E83" s="210"/>
      <c r="F83" s="210"/>
      <c r="G83" s="20">
        <v>198</v>
      </c>
      <c r="H83" s="122">
        <v>0</v>
      </c>
      <c r="I83" s="122">
        <v>0</v>
      </c>
      <c r="J83" s="122">
        <v>0</v>
      </c>
      <c r="K83" s="122">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f>+H67</f>
        <v>12657374</v>
      </c>
      <c r="I89" s="40">
        <f>+I67</f>
        <v>22364291</v>
      </c>
      <c r="J89" s="40">
        <f>+J67</f>
        <v>26312413</v>
      </c>
      <c r="K89" s="40">
        <f>+K67</f>
        <v>41114019</v>
      </c>
    </row>
    <row r="90" spans="1:11" ht="24" customHeight="1" x14ac:dyDescent="0.25">
      <c r="A90" s="233" t="s">
        <v>192</v>
      </c>
      <c r="B90" s="233"/>
      <c r="C90" s="233"/>
      <c r="D90" s="233"/>
      <c r="E90" s="233"/>
      <c r="F90" s="233"/>
      <c r="G90" s="20">
        <v>203</v>
      </c>
      <c r="H90" s="39">
        <f>SUM(H91:H98)</f>
        <v>0</v>
      </c>
      <c r="I90" s="39">
        <f>SUM(I91:I98)</f>
        <v>0</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0</v>
      </c>
      <c r="I92" s="40">
        <v>0</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0</v>
      </c>
      <c r="I100" s="39">
        <f>I90-I99</f>
        <v>0</v>
      </c>
      <c r="J100" s="39">
        <f>J90-J99</f>
        <v>0</v>
      </c>
      <c r="K100" s="39">
        <f>K90-K99</f>
        <v>0</v>
      </c>
    </row>
    <row r="101" spans="1:11" x14ac:dyDescent="0.25">
      <c r="A101" s="233" t="s">
        <v>202</v>
      </c>
      <c r="B101" s="233"/>
      <c r="C101" s="233"/>
      <c r="D101" s="233"/>
      <c r="E101" s="233"/>
      <c r="F101" s="233"/>
      <c r="G101" s="20">
        <v>214</v>
      </c>
      <c r="H101" s="39">
        <f>H89+H100</f>
        <v>12657374</v>
      </c>
      <c r="I101" s="39">
        <f>I89+I100</f>
        <v>22364291</v>
      </c>
      <c r="J101" s="39">
        <f>J89+J100</f>
        <v>26312413</v>
      </c>
      <c r="K101" s="39">
        <f>K89+K100</f>
        <v>41114019</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110" zoomScaleNormal="10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451</v>
      </c>
      <c r="B2" s="226"/>
      <c r="C2" s="226"/>
      <c r="D2" s="226"/>
      <c r="E2" s="226"/>
      <c r="F2" s="226"/>
      <c r="G2" s="226"/>
      <c r="H2" s="226"/>
      <c r="I2" s="226"/>
    </row>
    <row r="3" spans="1:9" x14ac:dyDescent="0.25">
      <c r="A3" s="243" t="s">
        <v>355</v>
      </c>
      <c r="B3" s="244"/>
      <c r="C3" s="244"/>
      <c r="D3" s="244"/>
      <c r="E3" s="244"/>
      <c r="F3" s="244"/>
      <c r="G3" s="244"/>
      <c r="H3" s="244"/>
      <c r="I3" s="244"/>
    </row>
    <row r="4" spans="1:9" x14ac:dyDescent="0.25">
      <c r="A4" s="239" t="s">
        <v>454</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12657374</v>
      </c>
      <c r="I8" s="43">
        <v>26312413</v>
      </c>
    </row>
    <row r="9" spans="1:9" ht="12.75" customHeight="1" x14ac:dyDescent="0.25">
      <c r="A9" s="248" t="s">
        <v>211</v>
      </c>
      <c r="B9" s="249"/>
      <c r="C9" s="249"/>
      <c r="D9" s="249"/>
      <c r="E9" s="249"/>
      <c r="F9" s="250"/>
      <c r="G9" s="25">
        <v>2</v>
      </c>
      <c r="H9" s="44">
        <f>H10+H11+H12+H13+H14+H15+H16+H17</f>
        <v>8073080</v>
      </c>
      <c r="I9" s="44">
        <f>I10+I11+I12+I13+I14+I15+I16+I17</f>
        <v>10843789</v>
      </c>
    </row>
    <row r="10" spans="1:9" ht="12.75" customHeight="1" x14ac:dyDescent="0.25">
      <c r="A10" s="240" t="s">
        <v>212</v>
      </c>
      <c r="B10" s="241"/>
      <c r="C10" s="241"/>
      <c r="D10" s="241"/>
      <c r="E10" s="241"/>
      <c r="F10" s="242"/>
      <c r="G10" s="26">
        <v>3</v>
      </c>
      <c r="H10" s="45">
        <v>8073080</v>
      </c>
      <c r="I10" s="45">
        <v>10843789</v>
      </c>
    </row>
    <row r="11" spans="1:9" ht="22.2" customHeight="1" x14ac:dyDescent="0.25">
      <c r="A11" s="240" t="s">
        <v>213</v>
      </c>
      <c r="B11" s="241"/>
      <c r="C11" s="241"/>
      <c r="D11" s="241"/>
      <c r="E11" s="241"/>
      <c r="F11" s="242"/>
      <c r="G11" s="26">
        <v>4</v>
      </c>
      <c r="H11" s="45">
        <v>0</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0</v>
      </c>
      <c r="I13" s="45">
        <v>0</v>
      </c>
    </row>
    <row r="14" spans="1:9" ht="12.75" customHeight="1" x14ac:dyDescent="0.25">
      <c r="A14" s="240" t="s">
        <v>216</v>
      </c>
      <c r="B14" s="241"/>
      <c r="C14" s="241"/>
      <c r="D14" s="241"/>
      <c r="E14" s="241"/>
      <c r="F14" s="242"/>
      <c r="G14" s="26">
        <v>7</v>
      </c>
      <c r="H14" s="45">
        <v>0</v>
      </c>
      <c r="I14" s="45">
        <v>0</v>
      </c>
    </row>
    <row r="15" spans="1:9" ht="12.75" customHeight="1" x14ac:dyDescent="0.25">
      <c r="A15" s="240" t="s">
        <v>217</v>
      </c>
      <c r="B15" s="241"/>
      <c r="C15" s="241"/>
      <c r="D15" s="241"/>
      <c r="E15" s="241"/>
      <c r="F15" s="242"/>
      <c r="G15" s="26">
        <v>8</v>
      </c>
      <c r="H15" s="45">
        <v>0</v>
      </c>
      <c r="I15" s="45">
        <v>0</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0</v>
      </c>
      <c r="I17" s="45">
        <v>0</v>
      </c>
    </row>
    <row r="18" spans="1:9" ht="28.2" customHeight="1" x14ac:dyDescent="0.25">
      <c r="A18" s="245" t="s">
        <v>390</v>
      </c>
      <c r="B18" s="246"/>
      <c r="C18" s="246"/>
      <c r="D18" s="246"/>
      <c r="E18" s="246"/>
      <c r="F18" s="247"/>
      <c r="G18" s="25">
        <v>11</v>
      </c>
      <c r="H18" s="44">
        <f>H8+H9</f>
        <v>20730454</v>
      </c>
      <c r="I18" s="44">
        <f>I8+I9</f>
        <v>37156202</v>
      </c>
    </row>
    <row r="19" spans="1:9" ht="12.75" customHeight="1" x14ac:dyDescent="0.25">
      <c r="A19" s="248" t="s">
        <v>220</v>
      </c>
      <c r="B19" s="249"/>
      <c r="C19" s="249"/>
      <c r="D19" s="249"/>
      <c r="E19" s="249"/>
      <c r="F19" s="250"/>
      <c r="G19" s="25">
        <v>12</v>
      </c>
      <c r="H19" s="44">
        <f>H20+H21+H22+H23</f>
        <v>-6148443</v>
      </c>
      <c r="I19" s="44">
        <f>I20+I21+I22+I23</f>
        <v>-4524419</v>
      </c>
    </row>
    <row r="20" spans="1:9" ht="12.75" customHeight="1" x14ac:dyDescent="0.25">
      <c r="A20" s="240" t="s">
        <v>221</v>
      </c>
      <c r="B20" s="241"/>
      <c r="C20" s="241"/>
      <c r="D20" s="241"/>
      <c r="E20" s="241"/>
      <c r="F20" s="242"/>
      <c r="G20" s="26">
        <v>13</v>
      </c>
      <c r="H20" s="45">
        <v>5531898</v>
      </c>
      <c r="I20" s="45">
        <f>23605891+204118</f>
        <v>23810009</v>
      </c>
    </row>
    <row r="21" spans="1:9" ht="12.75" customHeight="1" x14ac:dyDescent="0.25">
      <c r="A21" s="240" t="s">
        <v>222</v>
      </c>
      <c r="B21" s="241"/>
      <c r="C21" s="241"/>
      <c r="D21" s="241"/>
      <c r="E21" s="241"/>
      <c r="F21" s="242"/>
      <c r="G21" s="26">
        <v>14</v>
      </c>
      <c r="H21" s="45">
        <v>-574970</v>
      </c>
      <c r="I21" s="45">
        <v>-28584615</v>
      </c>
    </row>
    <row r="22" spans="1:9" ht="12.75" customHeight="1" x14ac:dyDescent="0.25">
      <c r="A22" s="240" t="s">
        <v>223</v>
      </c>
      <c r="B22" s="241"/>
      <c r="C22" s="241"/>
      <c r="D22" s="241"/>
      <c r="E22" s="241"/>
      <c r="F22" s="242"/>
      <c r="G22" s="26">
        <v>15</v>
      </c>
      <c r="H22" s="45">
        <v>-12745</v>
      </c>
      <c r="I22" s="45">
        <v>-353627</v>
      </c>
    </row>
    <row r="23" spans="1:9" ht="12.75" customHeight="1" x14ac:dyDescent="0.25">
      <c r="A23" s="240" t="s">
        <v>224</v>
      </c>
      <c r="B23" s="241"/>
      <c r="C23" s="241"/>
      <c r="D23" s="241"/>
      <c r="E23" s="241"/>
      <c r="F23" s="242"/>
      <c r="G23" s="26">
        <v>16</v>
      </c>
      <c r="H23" s="45">
        <f>-11519258+426632</f>
        <v>-11092626</v>
      </c>
      <c r="I23" s="45">
        <v>603814</v>
      </c>
    </row>
    <row r="24" spans="1:9" ht="12.75" customHeight="1" x14ac:dyDescent="0.25">
      <c r="A24" s="245" t="s">
        <v>225</v>
      </c>
      <c r="B24" s="246"/>
      <c r="C24" s="246"/>
      <c r="D24" s="246"/>
      <c r="E24" s="246"/>
      <c r="F24" s="247"/>
      <c r="G24" s="25">
        <v>17</v>
      </c>
      <c r="H24" s="44">
        <f>H18+H19</f>
        <v>14582011</v>
      </c>
      <c r="I24" s="44">
        <f>I18+I19</f>
        <v>32631783</v>
      </c>
    </row>
    <row r="25" spans="1:9" ht="12.75" customHeight="1" x14ac:dyDescent="0.25">
      <c r="A25" s="236" t="s">
        <v>226</v>
      </c>
      <c r="B25" s="237"/>
      <c r="C25" s="237"/>
      <c r="D25" s="237"/>
      <c r="E25" s="237"/>
      <c r="F25" s="238"/>
      <c r="G25" s="26">
        <v>18</v>
      </c>
      <c r="H25" s="45">
        <v>0</v>
      </c>
      <c r="I25" s="45">
        <v>0</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14582011</v>
      </c>
      <c r="I27" s="46">
        <f>I24+I25+I26</f>
        <v>32631783</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0</v>
      </c>
      <c r="I29" s="47">
        <v>0</v>
      </c>
    </row>
    <row r="30" spans="1:9" ht="12.75" customHeight="1" x14ac:dyDescent="0.25">
      <c r="A30" s="236" t="s">
        <v>231</v>
      </c>
      <c r="B30" s="237"/>
      <c r="C30" s="237"/>
      <c r="D30" s="237"/>
      <c r="E30" s="237"/>
      <c r="F30" s="238"/>
      <c r="G30" s="26">
        <v>22</v>
      </c>
      <c r="H30" s="48">
        <v>0</v>
      </c>
      <c r="I30" s="47">
        <v>0</v>
      </c>
    </row>
    <row r="31" spans="1:9" ht="12.75" customHeight="1" x14ac:dyDescent="0.25">
      <c r="A31" s="236" t="s">
        <v>232</v>
      </c>
      <c r="B31" s="237"/>
      <c r="C31" s="237"/>
      <c r="D31" s="237"/>
      <c r="E31" s="237"/>
      <c r="F31" s="238"/>
      <c r="G31" s="26">
        <v>23</v>
      </c>
      <c r="H31" s="48">
        <v>1638</v>
      </c>
      <c r="I31" s="47">
        <v>0</v>
      </c>
    </row>
    <row r="32" spans="1:9" ht="12.75" customHeight="1" x14ac:dyDescent="0.25">
      <c r="A32" s="236" t="s">
        <v>233</v>
      </c>
      <c r="B32" s="237"/>
      <c r="C32" s="237"/>
      <c r="D32" s="237"/>
      <c r="E32" s="237"/>
      <c r="F32" s="238"/>
      <c r="G32" s="26">
        <v>24</v>
      </c>
      <c r="H32" s="48">
        <v>0</v>
      </c>
      <c r="I32" s="47">
        <v>0</v>
      </c>
    </row>
    <row r="33" spans="1:9" ht="12.75" customHeight="1" x14ac:dyDescent="0.25">
      <c r="A33" s="236" t="s">
        <v>234</v>
      </c>
      <c r="B33" s="237"/>
      <c r="C33" s="237"/>
      <c r="D33" s="237"/>
      <c r="E33" s="237"/>
      <c r="F33" s="238"/>
      <c r="G33" s="26">
        <v>25</v>
      </c>
      <c r="H33" s="48">
        <v>0</v>
      </c>
      <c r="I33" s="47">
        <v>0</v>
      </c>
    </row>
    <row r="34" spans="1:9" ht="12.75" customHeight="1" x14ac:dyDescent="0.25">
      <c r="A34" s="236" t="s">
        <v>235</v>
      </c>
      <c r="B34" s="237"/>
      <c r="C34" s="237"/>
      <c r="D34" s="237"/>
      <c r="E34" s="237"/>
      <c r="F34" s="238"/>
      <c r="G34" s="26">
        <v>26</v>
      </c>
      <c r="H34" s="48">
        <v>66100</v>
      </c>
      <c r="I34" s="47">
        <v>0</v>
      </c>
    </row>
    <row r="35" spans="1:9" ht="26.4" customHeight="1" x14ac:dyDescent="0.25">
      <c r="A35" s="245" t="s">
        <v>236</v>
      </c>
      <c r="B35" s="246"/>
      <c r="C35" s="246"/>
      <c r="D35" s="246"/>
      <c r="E35" s="246"/>
      <c r="F35" s="247"/>
      <c r="G35" s="25">
        <v>27</v>
      </c>
      <c r="H35" s="49">
        <f>H29+H30+H31+H32+H33+H34</f>
        <v>67738</v>
      </c>
      <c r="I35" s="49">
        <f>I29+I30+I31+I32+I33+I34</f>
        <v>0</v>
      </c>
    </row>
    <row r="36" spans="1:9" ht="22.95" customHeight="1" x14ac:dyDescent="0.25">
      <c r="A36" s="236" t="s">
        <v>237</v>
      </c>
      <c r="B36" s="237"/>
      <c r="C36" s="237"/>
      <c r="D36" s="237"/>
      <c r="E36" s="237"/>
      <c r="F36" s="238"/>
      <c r="G36" s="26">
        <v>28</v>
      </c>
      <c r="H36" s="48">
        <v>-3085710</v>
      </c>
      <c r="I36" s="48">
        <v>-136553251</v>
      </c>
    </row>
    <row r="37" spans="1:9" ht="12.75" customHeight="1" x14ac:dyDescent="0.25">
      <c r="A37" s="236" t="s">
        <v>238</v>
      </c>
      <c r="B37" s="237"/>
      <c r="C37" s="237"/>
      <c r="D37" s="237"/>
      <c r="E37" s="237"/>
      <c r="F37" s="238"/>
      <c r="G37" s="26">
        <v>29</v>
      </c>
      <c r="H37" s="48">
        <v>0</v>
      </c>
      <c r="I37" s="48">
        <v>0</v>
      </c>
    </row>
    <row r="38" spans="1:9" ht="12.75" customHeight="1" x14ac:dyDescent="0.25">
      <c r="A38" s="236" t="s">
        <v>239</v>
      </c>
      <c r="B38" s="237"/>
      <c r="C38" s="237"/>
      <c r="D38" s="237"/>
      <c r="E38" s="237"/>
      <c r="F38" s="238"/>
      <c r="G38" s="26">
        <v>30</v>
      </c>
      <c r="H38" s="48">
        <v>0</v>
      </c>
      <c r="I38" s="48">
        <v>0</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0</v>
      </c>
    </row>
    <row r="41" spans="1:9" ht="24" customHeight="1" x14ac:dyDescent="0.25">
      <c r="A41" s="245" t="s">
        <v>242</v>
      </c>
      <c r="B41" s="246"/>
      <c r="C41" s="246"/>
      <c r="D41" s="246"/>
      <c r="E41" s="246"/>
      <c r="F41" s="247"/>
      <c r="G41" s="25">
        <v>33</v>
      </c>
      <c r="H41" s="49">
        <f>H36+H37+H38+H39+H40</f>
        <v>-3085710</v>
      </c>
      <c r="I41" s="49">
        <f>I36+I37+I38+I39+I40</f>
        <v>-136553251</v>
      </c>
    </row>
    <row r="42" spans="1:9" ht="29.4" customHeight="1" x14ac:dyDescent="0.25">
      <c r="A42" s="263" t="s">
        <v>243</v>
      </c>
      <c r="B42" s="264"/>
      <c r="C42" s="264"/>
      <c r="D42" s="264"/>
      <c r="E42" s="264"/>
      <c r="F42" s="265"/>
      <c r="G42" s="27">
        <v>34</v>
      </c>
      <c r="H42" s="50">
        <f>H35+H41</f>
        <v>-3017972</v>
      </c>
      <c r="I42" s="50">
        <f>I35+I41</f>
        <v>-136553251</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2807549</v>
      </c>
      <c r="I46" s="48">
        <v>0</v>
      </c>
    </row>
    <row r="47" spans="1:9" ht="12.75" customHeight="1" x14ac:dyDescent="0.25">
      <c r="A47" s="236" t="s">
        <v>248</v>
      </c>
      <c r="B47" s="237"/>
      <c r="C47" s="237"/>
      <c r="D47" s="237"/>
      <c r="E47" s="237"/>
      <c r="F47" s="238"/>
      <c r="G47" s="26">
        <v>38</v>
      </c>
      <c r="H47" s="48">
        <v>0</v>
      </c>
      <c r="I47" s="48">
        <f>15991618+11491917</f>
        <v>27483535</v>
      </c>
    </row>
    <row r="48" spans="1:9" ht="22.2" customHeight="1" x14ac:dyDescent="0.25">
      <c r="A48" s="245" t="s">
        <v>249</v>
      </c>
      <c r="B48" s="246"/>
      <c r="C48" s="246"/>
      <c r="D48" s="246"/>
      <c r="E48" s="246"/>
      <c r="F48" s="247"/>
      <c r="G48" s="25">
        <v>39</v>
      </c>
      <c r="H48" s="49">
        <f>H44+H45+H46+H47</f>
        <v>2807549</v>
      </c>
      <c r="I48" s="49">
        <f>I44+I45+I46+I47</f>
        <v>27483535</v>
      </c>
    </row>
    <row r="49" spans="1:9" ht="24.6" customHeight="1" x14ac:dyDescent="0.25">
      <c r="A49" s="236" t="s">
        <v>389</v>
      </c>
      <c r="B49" s="237"/>
      <c r="C49" s="237"/>
      <c r="D49" s="237"/>
      <c r="E49" s="237"/>
      <c r="F49" s="238"/>
      <c r="G49" s="26">
        <v>40</v>
      </c>
      <c r="H49" s="48">
        <v>-4681971</v>
      </c>
      <c r="I49" s="48">
        <v>0</v>
      </c>
    </row>
    <row r="50" spans="1:9" ht="12.75" customHeight="1" x14ac:dyDescent="0.25">
      <c r="A50" s="236" t="s">
        <v>250</v>
      </c>
      <c r="B50" s="237"/>
      <c r="C50" s="237"/>
      <c r="D50" s="237"/>
      <c r="E50" s="237"/>
      <c r="F50" s="238"/>
      <c r="G50" s="26">
        <v>41</v>
      </c>
      <c r="H50" s="48">
        <v>0</v>
      </c>
      <c r="I50" s="48">
        <v>0</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0</v>
      </c>
      <c r="I52" s="48">
        <v>0</v>
      </c>
    </row>
    <row r="53" spans="1:9" ht="12.75" customHeight="1" x14ac:dyDescent="0.25">
      <c r="A53" s="236" t="s">
        <v>253</v>
      </c>
      <c r="B53" s="237"/>
      <c r="C53" s="237"/>
      <c r="D53" s="237"/>
      <c r="E53" s="237"/>
      <c r="F53" s="238"/>
      <c r="G53" s="26">
        <v>44</v>
      </c>
      <c r="H53" s="48">
        <v>0</v>
      </c>
      <c r="I53" s="48">
        <v>-48118701</v>
      </c>
    </row>
    <row r="54" spans="1:9" ht="30.6" customHeight="1" x14ac:dyDescent="0.25">
      <c r="A54" s="245" t="s">
        <v>254</v>
      </c>
      <c r="B54" s="246"/>
      <c r="C54" s="246"/>
      <c r="D54" s="246"/>
      <c r="E54" s="246"/>
      <c r="F54" s="247"/>
      <c r="G54" s="25">
        <v>45</v>
      </c>
      <c r="H54" s="49">
        <f>H49+H50+H51+H52+H53</f>
        <v>-4681971</v>
      </c>
      <c r="I54" s="49">
        <f>I49+I50+I51+I52+I53</f>
        <v>-48118701</v>
      </c>
    </row>
    <row r="55" spans="1:9" ht="29.4" customHeight="1" x14ac:dyDescent="0.25">
      <c r="A55" s="266" t="s">
        <v>255</v>
      </c>
      <c r="B55" s="267"/>
      <c r="C55" s="267"/>
      <c r="D55" s="267"/>
      <c r="E55" s="267"/>
      <c r="F55" s="268"/>
      <c r="G55" s="25">
        <v>46</v>
      </c>
      <c r="H55" s="49">
        <f>H48+H54</f>
        <v>-1874422</v>
      </c>
      <c r="I55" s="49">
        <f>I48+I54</f>
        <v>-20635166</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9689617</v>
      </c>
      <c r="I57" s="49">
        <f>I27+I42+I55+I56</f>
        <v>-124556634</v>
      </c>
    </row>
    <row r="58" spans="1:9" x14ac:dyDescent="0.25">
      <c r="A58" s="269" t="s">
        <v>258</v>
      </c>
      <c r="B58" s="270"/>
      <c r="C58" s="270"/>
      <c r="D58" s="270"/>
      <c r="E58" s="270"/>
      <c r="F58" s="271"/>
      <c r="G58" s="26">
        <v>49</v>
      </c>
      <c r="H58" s="48">
        <v>2652470</v>
      </c>
      <c r="I58" s="48">
        <v>133743250</v>
      </c>
    </row>
    <row r="59" spans="1:9" ht="31.2" customHeight="1" x14ac:dyDescent="0.25">
      <c r="A59" s="263" t="s">
        <v>259</v>
      </c>
      <c r="B59" s="264"/>
      <c r="C59" s="264"/>
      <c r="D59" s="264"/>
      <c r="E59" s="264"/>
      <c r="F59" s="265"/>
      <c r="G59" s="27">
        <v>50</v>
      </c>
      <c r="H59" s="50">
        <f>H57+H58</f>
        <v>12342087</v>
      </c>
      <c r="I59" s="50">
        <f>I57+I58</f>
        <v>9186616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2">
        <v>0</v>
      </c>
      <c r="I9" s="52">
        <v>0</v>
      </c>
    </row>
    <row r="10" spans="1:9" x14ac:dyDescent="0.25">
      <c r="A10" s="273" t="s">
        <v>263</v>
      </c>
      <c r="B10" s="273"/>
      <c r="C10" s="273"/>
      <c r="D10" s="273"/>
      <c r="E10" s="273"/>
      <c r="F10" s="273"/>
      <c r="G10" s="30">
        <v>3</v>
      </c>
      <c r="H10" s="52">
        <v>0</v>
      </c>
      <c r="I10" s="52">
        <v>0</v>
      </c>
    </row>
    <row r="11" spans="1:9" x14ac:dyDescent="0.25">
      <c r="A11" s="273" t="s">
        <v>264</v>
      </c>
      <c r="B11" s="273"/>
      <c r="C11" s="273"/>
      <c r="D11" s="273"/>
      <c r="E11" s="273"/>
      <c r="F11" s="273"/>
      <c r="G11" s="30">
        <v>4</v>
      </c>
      <c r="H11" s="52">
        <v>0</v>
      </c>
      <c r="I11" s="52">
        <v>0</v>
      </c>
    </row>
    <row r="12" spans="1:9" x14ac:dyDescent="0.25">
      <c r="A12" s="273" t="s">
        <v>265</v>
      </c>
      <c r="B12" s="273"/>
      <c r="C12" s="273"/>
      <c r="D12" s="273"/>
      <c r="E12" s="273"/>
      <c r="F12" s="273"/>
      <c r="G12" s="30">
        <v>5</v>
      </c>
      <c r="H12" s="52">
        <v>0</v>
      </c>
      <c r="I12" s="52">
        <v>0</v>
      </c>
    </row>
    <row r="13" spans="1:9" x14ac:dyDescent="0.25">
      <c r="A13" s="273" t="s">
        <v>266</v>
      </c>
      <c r="B13" s="273"/>
      <c r="C13" s="273"/>
      <c r="D13" s="273"/>
      <c r="E13" s="273"/>
      <c r="F13" s="273"/>
      <c r="G13" s="30">
        <v>6</v>
      </c>
      <c r="H13" s="52">
        <v>0</v>
      </c>
      <c r="I13" s="52">
        <v>0</v>
      </c>
    </row>
    <row r="14" spans="1:9" x14ac:dyDescent="0.25">
      <c r="A14" s="273" t="s">
        <v>267</v>
      </c>
      <c r="B14" s="273"/>
      <c r="C14" s="273"/>
      <c r="D14" s="273"/>
      <c r="E14" s="273"/>
      <c r="F14" s="273"/>
      <c r="G14" s="30">
        <v>7</v>
      </c>
      <c r="H14" s="52">
        <v>0</v>
      </c>
      <c r="I14" s="52">
        <v>0</v>
      </c>
    </row>
    <row r="15" spans="1:9" x14ac:dyDescent="0.25">
      <c r="A15" s="273" t="s">
        <v>268</v>
      </c>
      <c r="B15" s="273"/>
      <c r="C15" s="273"/>
      <c r="D15" s="273"/>
      <c r="E15" s="273"/>
      <c r="F15" s="273"/>
      <c r="G15" s="30">
        <v>8</v>
      </c>
      <c r="H15" s="52">
        <v>0</v>
      </c>
      <c r="I15" s="52">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80" workbookViewId="0">
      <selection activeCell="T55" sqref="T55"/>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43466</v>
      </c>
      <c r="F2" s="4" t="s">
        <v>0</v>
      </c>
      <c r="G2" s="10">
        <v>43738</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491316690</v>
      </c>
      <c r="I7" s="65">
        <v>25401322</v>
      </c>
      <c r="J7" s="65">
        <v>0</v>
      </c>
      <c r="K7" s="65">
        <v>0</v>
      </c>
      <c r="L7" s="65">
        <v>0</v>
      </c>
      <c r="M7" s="65">
        <v>0</v>
      </c>
      <c r="N7" s="65">
        <v>0</v>
      </c>
      <c r="O7" s="65">
        <v>0</v>
      </c>
      <c r="P7" s="65">
        <v>0</v>
      </c>
      <c r="Q7" s="65">
        <v>0</v>
      </c>
      <c r="R7" s="65">
        <v>0</v>
      </c>
      <c r="S7" s="65">
        <v>3718511</v>
      </c>
      <c r="T7" s="65">
        <v>0</v>
      </c>
      <c r="U7" s="66">
        <f>H7+I7+J7+K7-L7+M7+N7+O7+P7+Q7+R7+S7+T7</f>
        <v>520436523</v>
      </c>
      <c r="V7" s="65">
        <v>0</v>
      </c>
      <c r="W7" s="66">
        <f>U7+V7</f>
        <v>520436523</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9" t="s">
        <v>375</v>
      </c>
      <c r="B10" s="289"/>
      <c r="C10" s="289"/>
      <c r="D10" s="289"/>
      <c r="E10" s="289"/>
      <c r="F10" s="289"/>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0</v>
      </c>
      <c r="U10" s="66">
        <f t="shared" si="2"/>
        <v>520436523</v>
      </c>
      <c r="V10" s="66">
        <f t="shared" si="2"/>
        <v>0</v>
      </c>
      <c r="W10" s="66">
        <f t="shared" si="2"/>
        <v>520436523</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49909217</v>
      </c>
      <c r="U11" s="66">
        <f>H11+I11+J11+K11-L11+M11+N11+O11+P11+Q11+R11+S11+T11</f>
        <v>49909217</v>
      </c>
      <c r="V11" s="65">
        <v>0</v>
      </c>
      <c r="W11" s="66">
        <f t="shared" ref="W11:W28" si="3">U11+V11</f>
        <v>49909217</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200000640</v>
      </c>
      <c r="I19" s="65">
        <v>0</v>
      </c>
      <c r="J19" s="65">
        <v>0</v>
      </c>
      <c r="K19" s="65">
        <v>0</v>
      </c>
      <c r="L19" s="65">
        <v>0</v>
      </c>
      <c r="M19" s="65">
        <v>0</v>
      </c>
      <c r="N19" s="65">
        <v>0</v>
      </c>
      <c r="O19" s="65">
        <v>0</v>
      </c>
      <c r="P19" s="65">
        <v>0</v>
      </c>
      <c r="Q19" s="65">
        <v>0</v>
      </c>
      <c r="R19" s="65">
        <v>0</v>
      </c>
      <c r="S19" s="65">
        <v>0</v>
      </c>
      <c r="T19" s="65">
        <v>0</v>
      </c>
      <c r="U19" s="66">
        <f t="shared" si="4"/>
        <v>200000640</v>
      </c>
      <c r="V19" s="65">
        <v>0</v>
      </c>
      <c r="W19" s="66">
        <f t="shared" si="3"/>
        <v>200000640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-208809600</v>
      </c>
      <c r="I21" s="65">
        <v>208809600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49909217</v>
      </c>
      <c r="U29" s="68">
        <f t="shared" si="5"/>
        <v>770346380</v>
      </c>
      <c r="V29" s="68">
        <f t="shared" si="5"/>
        <v>0</v>
      </c>
      <c r="W29" s="68">
        <f t="shared" si="5"/>
        <v>770346380</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200000640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200000640</v>
      </c>
      <c r="V31" s="66">
        <f t="shared" si="6"/>
        <v>0</v>
      </c>
      <c r="W31" s="66">
        <f t="shared" si="6"/>
        <v>200000640</v>
      </c>
    </row>
    <row r="32" spans="1:23" ht="31.5" customHeight="1" x14ac:dyDescent="0.25">
      <c r="A32" s="309" t="s">
        <v>345</v>
      </c>
      <c r="B32" s="309"/>
      <c r="C32" s="309"/>
      <c r="D32" s="309"/>
      <c r="E32" s="309"/>
      <c r="F32" s="309"/>
      <c r="G32" s="7">
        <v>25</v>
      </c>
      <c r="H32" s="66">
        <f>H11+H31</f>
        <v>200000640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49909217</v>
      </c>
      <c r="U32" s="66">
        <f t="shared" si="7"/>
        <v>249909857</v>
      </c>
      <c r="V32" s="66">
        <f t="shared" si="7"/>
        <v>0</v>
      </c>
      <c r="W32" s="66">
        <f t="shared" si="7"/>
        <v>249909857</v>
      </c>
    </row>
    <row r="33" spans="1:23" ht="30.75" customHeight="1" x14ac:dyDescent="0.25">
      <c r="A33" s="310" t="s">
        <v>346</v>
      </c>
      <c r="B33" s="310"/>
      <c r="C33" s="310"/>
      <c r="D33" s="310"/>
      <c r="E33" s="310"/>
      <c r="F33" s="310"/>
      <c r="G33" s="8">
        <v>26</v>
      </c>
      <c r="H33" s="68">
        <f>SUM(H21:H28)</f>
        <v>-208809600</v>
      </c>
      <c r="I33" s="68">
        <f t="shared" ref="I33:W33" si="8">SUM(I21:I28)</f>
        <v>208809600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482507730</v>
      </c>
      <c r="I35" s="65">
        <v>234210922</v>
      </c>
      <c r="J35" s="65">
        <v>0</v>
      </c>
      <c r="K35" s="65">
        <v>0</v>
      </c>
      <c r="L35" s="65">
        <v>0</v>
      </c>
      <c r="M35" s="65">
        <v>0</v>
      </c>
      <c r="N35" s="65">
        <v>0</v>
      </c>
      <c r="O35" s="65">
        <v>0</v>
      </c>
      <c r="P35" s="65">
        <v>0</v>
      </c>
      <c r="Q35" s="65">
        <v>0</v>
      </c>
      <c r="R35" s="65">
        <v>0</v>
      </c>
      <c r="S35" s="65">
        <v>3718511</v>
      </c>
      <c r="T35" s="65">
        <v>49909217</v>
      </c>
      <c r="U35" s="69">
        <f t="shared" ref="U35:U37" si="9">H35+I35+J35+K35-L35+M35+N35+O35+P35+Q35+R35+S35+T35</f>
        <v>770346380</v>
      </c>
      <c r="V35" s="65">
        <v>0</v>
      </c>
      <c r="W35" s="69">
        <f t="shared" ref="W35:W37" si="10">U35+V35</f>
        <v>770346380</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3718511</v>
      </c>
      <c r="T38" s="69">
        <f t="shared" si="11"/>
        <v>49909217</v>
      </c>
      <c r="U38" s="69">
        <f t="shared" si="11"/>
        <v>770346380</v>
      </c>
      <c r="V38" s="69">
        <f t="shared" si="11"/>
        <v>0</v>
      </c>
      <c r="W38" s="69">
        <f t="shared" si="11"/>
        <v>770346380</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26312413</v>
      </c>
      <c r="U39" s="69">
        <f t="shared" ref="U39:U56" si="12">H39+I39+J39+K39-L39+M39+N39+O39+P39+Q39+R39+S39+T39</f>
        <v>26312413</v>
      </c>
      <c r="V39" s="65">
        <v>0</v>
      </c>
      <c r="W39" s="69">
        <f t="shared" ref="W39:W56" si="13">U39+V39</f>
        <v>26312413</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8" t="s">
        <v>340</v>
      </c>
      <c r="B54" s="288"/>
      <c r="C54" s="288"/>
      <c r="D54" s="288"/>
      <c r="E54" s="288"/>
      <c r="F54" s="288"/>
      <c r="G54" s="6">
        <v>46</v>
      </c>
      <c r="H54" s="65">
        <v>0</v>
      </c>
      <c r="I54" s="65">
        <v>52869116</v>
      </c>
      <c r="J54" s="65">
        <v>0</v>
      </c>
      <c r="K54" s="65">
        <v>0</v>
      </c>
      <c r="L54" s="65">
        <v>0</v>
      </c>
      <c r="M54" s="65">
        <v>0</v>
      </c>
      <c r="N54" s="65">
        <v>0</v>
      </c>
      <c r="O54" s="65">
        <v>132019772</v>
      </c>
      <c r="P54" s="65">
        <v>0</v>
      </c>
      <c r="Q54" s="65">
        <v>0</v>
      </c>
      <c r="R54" s="65">
        <v>0</v>
      </c>
      <c r="S54" s="65">
        <v>-179379862</v>
      </c>
      <c r="T54" s="65">
        <v>-53627728</v>
      </c>
      <c r="U54" s="69">
        <f t="shared" si="12"/>
        <v>-48118702</v>
      </c>
      <c r="V54" s="65">
        <v>0</v>
      </c>
      <c r="W54" s="69">
        <f t="shared" si="13"/>
        <v>-48118702</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482507730</v>
      </c>
      <c r="I57" s="70">
        <f t="shared" ref="I57:W57" si="14">SUM(I38:I56)</f>
        <v>287080038</v>
      </c>
      <c r="J57" s="70">
        <f t="shared" si="14"/>
        <v>0</v>
      </c>
      <c r="K57" s="70">
        <f t="shared" si="14"/>
        <v>0</v>
      </c>
      <c r="L57" s="70">
        <f t="shared" si="14"/>
        <v>0</v>
      </c>
      <c r="M57" s="70">
        <f t="shared" si="14"/>
        <v>0</v>
      </c>
      <c r="N57" s="70">
        <f t="shared" si="14"/>
        <v>0</v>
      </c>
      <c r="O57" s="70">
        <f t="shared" si="14"/>
        <v>132019772</v>
      </c>
      <c r="P57" s="70">
        <f t="shared" si="14"/>
        <v>0</v>
      </c>
      <c r="Q57" s="70">
        <f t="shared" si="14"/>
        <v>0</v>
      </c>
      <c r="R57" s="70">
        <f t="shared" si="14"/>
        <v>0</v>
      </c>
      <c r="S57" s="70">
        <f t="shared" si="14"/>
        <v>-175661351</v>
      </c>
      <c r="T57" s="70">
        <f t="shared" si="14"/>
        <v>22593902</v>
      </c>
      <c r="U57" s="70">
        <f t="shared" si="14"/>
        <v>748540091</v>
      </c>
      <c r="V57" s="70">
        <f t="shared" si="14"/>
        <v>0</v>
      </c>
      <c r="W57" s="70">
        <f t="shared" si="14"/>
        <v>748540091</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26312413</v>
      </c>
      <c r="U60" s="69">
        <f t="shared" si="16"/>
        <v>26312413</v>
      </c>
      <c r="V60" s="69">
        <f t="shared" si="16"/>
        <v>0</v>
      </c>
      <c r="W60" s="69">
        <f t="shared" si="16"/>
        <v>26312413</v>
      </c>
    </row>
    <row r="61" spans="1:23" ht="29.25" customHeight="1" x14ac:dyDescent="0.25">
      <c r="A61" s="313" t="s">
        <v>354</v>
      </c>
      <c r="B61" s="313"/>
      <c r="C61" s="313"/>
      <c r="D61" s="313"/>
      <c r="E61" s="313"/>
      <c r="F61" s="313"/>
      <c r="G61" s="9">
        <v>52</v>
      </c>
      <c r="H61" s="70">
        <f>SUM(H49:H56)</f>
        <v>0</v>
      </c>
      <c r="I61" s="70">
        <f t="shared" ref="I61:W61" si="17">SUM(I49:I56)</f>
        <v>52869116</v>
      </c>
      <c r="J61" s="70">
        <f t="shared" si="17"/>
        <v>0</v>
      </c>
      <c r="K61" s="70">
        <f t="shared" si="17"/>
        <v>0</v>
      </c>
      <c r="L61" s="70">
        <f t="shared" si="17"/>
        <v>0</v>
      </c>
      <c r="M61" s="70">
        <f t="shared" si="17"/>
        <v>0</v>
      </c>
      <c r="N61" s="70">
        <f t="shared" si="17"/>
        <v>0</v>
      </c>
      <c r="O61" s="70">
        <f t="shared" si="17"/>
        <v>132019772</v>
      </c>
      <c r="P61" s="70">
        <f t="shared" si="17"/>
        <v>0</v>
      </c>
      <c r="Q61" s="70">
        <f t="shared" si="17"/>
        <v>0</v>
      </c>
      <c r="R61" s="70">
        <f t="shared" si="17"/>
        <v>0</v>
      </c>
      <c r="S61" s="70">
        <f t="shared" si="17"/>
        <v>-179379862</v>
      </c>
      <c r="T61" s="70">
        <f t="shared" si="17"/>
        <v>-53627728</v>
      </c>
      <c r="U61" s="70">
        <f t="shared" si="17"/>
        <v>-48118702</v>
      </c>
      <c r="V61" s="70">
        <f t="shared" si="17"/>
        <v>0</v>
      </c>
      <c r="W61" s="70">
        <f t="shared" si="17"/>
        <v>-48118702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5" sqref="A25"/>
    </sheetView>
  </sheetViews>
  <sheetFormatPr defaultRowHeight="13.2" x14ac:dyDescent="0.25"/>
  <sheetData>
    <row r="20" spans="1:10" ht="15.6" x14ac:dyDescent="0.3">
      <c r="A20" s="315" t="s">
        <v>447</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450</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2019-10-24T14:54:35Z</cp:lastPrinted>
  <dcterms:created xsi:type="dcterms:W3CDTF">2008-10-17T11:51:54Z</dcterms:created>
  <dcterms:modified xsi:type="dcterms:W3CDTF">2019-10-31T13:30:04Z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