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98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<sst xmlns="http://schemas.openxmlformats.org/spreadsheetml/2006/main" count="410" uniqueCount="353">
  <si>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</si>
  <si>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</si>
  <si>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</si>
  <si>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</si>
  <si>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</si>
  <si>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</si>
  <si>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</si>
  <si>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</si>
  <si>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</si>
  <si>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</si>
  <si>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</si>
  <si>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</si>
  <si>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</si>
  <si>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</si>
  <si>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</si>
  <si>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</si>
  <si>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</si>
  <si>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</si>
  <si>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</si>
  <si>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</si>
  <si>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</si>
  <si>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</si>
  <si>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</si>
  <si>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</si>
  <si>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</si>
  <si>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</si>
  <si>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</si>
  <si>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</si>
  <si>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</si>
  <si>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</si>
  <si>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</si>
  <si>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</si>
  <si>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</si>
  <si>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</si>
  <si>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</si>
  <si>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</si>
  <si>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</si>
  <si>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</si>
  <si>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</si>
  <si>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</si>
  <si>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</si>
  <si>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</si>
  <si>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</si>
  <si>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</si>
  <si>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</si>
  <si>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</si>
  <si>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</si>
  <si>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</si>
  <si>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</si>
  <si>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</si>
  <si>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</si>
  <si>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</si>
  <si>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</si>
  <si>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</si>
  <si>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</si>
  <si>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</si>
  <si>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</si>
  <si>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</si>
  <si>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</si>
  <si>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</si>
  <si>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</si>
  <si>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</si>
  <si>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</si>
  <si>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</si>
  <si>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</si>
  <si>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</si>
  <si>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</si>
  <si>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</si>
  <si>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</si>
  <si>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</si>
  <si>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</si>
  <si>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</si>
  <si>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</si>
  <si>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</si>
  <si>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</si>
  <si>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</si>
  <si>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</si>
  <si>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</si>
  <si>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</si>
  <si>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</si>
  <si>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</si>
  <si>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</si>
  <si>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</si>
  <si>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</si>
  <si>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</si>
  <si>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</si>
  <si>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</si>
  <si>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</si>
  <si>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</si>
  <si>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</si>
  <si>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</si>
  <si>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</si>
  <si>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</si>
  <si>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</si>
  <si>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</si>
  <si>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</si>
  <si>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</si>
  <si>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</si>
  <si>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</si>
  <si>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</si>
  <si>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</si>
  <si>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</si>
  <si>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</si>
  <si>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</si>
  <si>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</si>
  <si>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</si>
  <si>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</si>
  <si>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</si>
  <si>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</si>
  <si>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</si>
  <si>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</si>
  <si>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</si>
  <si>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</si>
  <si>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</si>
  <si>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</si>
  <si>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</si>
  <si>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</si>
  <si>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</si>
  <si>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</si>
  <si>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</si>
  <si>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</si>
  <si>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</si>
  <si>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</si>
  <si>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</si>
  <si>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</si>
  <si>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</si>
  <si>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</si>
  <si>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</si>
  <si>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</si>
  <si>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</si>
  <si>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</si>
  <si>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</si>
  <si>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</si>
  <si>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</si>
  <si>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</si>
  <si>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</si>
  <si>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</si>
  <si>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</si>
  <si>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</si>
  <si>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</si>
  <si>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</si>
  <si>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</si>
  <si>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</si>
  <si>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</si>
  <si>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</si>
  <si>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</si>
  <si>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</si>
  <si>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</si>
  <si>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</si>
  <si>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</si>
  <si>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</si>
  <si>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</si>
  <si>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</si>
  <si>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</si>
  <si>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</si>
  <si>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</si>
  <si>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</si>
  <si>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</si>
  <si>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</si>
  <si>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</si>
  <si>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</si>
  <si>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</si>
  <si>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</si>
  <si>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</si>
  <si>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</si>
  <si>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</si>
  <si>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</si>
  <si>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</si>
  <si>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</si>
  <si>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</si>
  <si>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</si>
  <si>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</si>
  <si>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</si>
  <si>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</si>
  <si>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</si>
  <si>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</si>
  <si>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</si>
  <si>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</si>
  <si>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</si>
  <si>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</si>
  <si>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</si>
  <si>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</si>
  <si>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</si>
  <si>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</si>
  <si>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</si>
  <si>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</si>
  <si>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</si>
  <si>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</si>
  <si>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</si>
  <si>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</si>
  <si>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</si>
  <si>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</si>
  <si>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</si>
  <si>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</si>
  <si>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</si>
  <si>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</si>
  <si>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</si>
  <si>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</si>
  <si>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</si>
  <si>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</si>
  <si>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</si>
  <si>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</si>
  <si>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</si>
  <si>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</si>
  <si>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</si>
  <si>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</si>
  <si>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</si>
  <si>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</si>
  <si>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</si>
  <si>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</si>
  <si>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</si>
  <si>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</si>
  <si>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</si>
  <si>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</si>
  <si>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</si>
  <si>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</si>
  <si>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</si>
  <si>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</si>
  <si>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</si>
  <si>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</si>
  <si>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</si>
  <si>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</si>
  <si>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</si>
  <si>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</si>
  <si>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</si>
  <si>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</si>
  <si>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</si>
  <si>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</si>
  <si>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</si>
  <si>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</si>
  <si>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</si>
  <si>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</si>
  <si>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</si>
  <si>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</si>
  <si>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</si>
  <si>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</si>
  <si>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</si>
  <si>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</si>
  <si>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</si>
  <si>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</si>
  <si>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</si>
  <si>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</si>
  <si>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</si>
  <si>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</si>
  <si>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</si>
  <si>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</si>
  <si>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</si>
  <si>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</si>
  <si>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</si>
  <si>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</si>
  <si>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</si>
  <si>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</si>
  <si>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</si>
  <si>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</si>
  <si>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</si>
  <si>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</si>
  <si>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</si>
  <si>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</si>
  <si>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</si>
  <si>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</si>
  <si>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</si>
  <si>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</si>
  <si>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</si>
  <si>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</si>
  <si>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</si>
  <si>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</si>
  <si>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</si>
  <si>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</si>
  <si>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</si>
  <si>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</si>
  <si>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</si>
  <si>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</si>
  <si>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</si>
  <si>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</si>
  <si>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</si>
  <si>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</si>
  <si>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</si>
  <si>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</si>
  <si>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</si>
  <si>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</si>
  <si>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</si>
  <si>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</si>
  <si>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</si>
  <si>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</si>
  <si>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</si>
  <si>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</si>
  <si>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</si>
  <si>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</si>
  <si>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</si>
  <si>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</si>
  <si>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</si>
  <si>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</si>
  <si>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</si>
  <si>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</si>
  <si>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</si>
  <si>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</si>
  <si>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</si>
  <si>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</si>
  <si>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</si>
  <si>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</si>
  <si>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</si>
  <si>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</si>
  <si>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</si>
  <si>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</si>
  <si>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</si>
  <si>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</si>
  <si>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</si>
  <si>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</si>
  <si>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</si>
  <si>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</si>
  <si>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</si>
  <si>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</si>
  <si>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</si>
  <si>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</si>
  <si>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</si>
  <si>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</si>
  <si>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</si>
  <si>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</si>
  <si>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</si>
  <si>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</si>
  <si>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</si>
  <si>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</si>
  <si>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</si>
  <si>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</si>
  <si>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3131467</t>
  </si>
  <si>
    <t>060000041</t>
  </si>
  <si>
    <t>54431828108</t>
  </si>
  <si>
    <t>JADROPLOV d.d.</t>
  </si>
  <si>
    <t>Split</t>
  </si>
  <si>
    <t>Obala kneza Branimira 16</t>
  </si>
  <si>
    <t>sanja.buzancic@jadroplov.com</t>
  </si>
  <si>
    <t>www.jadroplov.com</t>
  </si>
  <si>
    <t>SPLIT</t>
  </si>
  <si>
    <t>SPLITSKA DALMATINSKA</t>
  </si>
  <si>
    <t>DA</t>
  </si>
  <si>
    <t>5020</t>
  </si>
  <si>
    <t>APRIL MARINE INC.</t>
  </si>
  <si>
    <t>MONROVIA, LIBERIA</t>
  </si>
  <si>
    <t>BENE MARITIME INC.</t>
  </si>
  <si>
    <t>MAJURO, MARSHALL ISLANDS</t>
  </si>
  <si>
    <t>PERISTIL MARITIME INC.</t>
  </si>
  <si>
    <t>RADUNICA MARITIME INC.</t>
  </si>
  <si>
    <t>SPLIT MARITIME INC.</t>
  </si>
  <si>
    <t>TROGIR MARITIME INC.</t>
  </si>
  <si>
    <t>Sanja Bužančić</t>
  </si>
  <si>
    <t>021302650</t>
  </si>
  <si>
    <t>Branimir Kovačić</t>
  </si>
  <si>
    <t>Obveznik: JADROPLOV d.d.</t>
  </si>
  <si>
    <t>01.01.</t>
  </si>
  <si>
    <t>Obveznik:  JADROPLOV d.d.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</si>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</sst>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[$-1041A]#,##0.00;\-\ #,##0.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right" vertical="top"/>
      <protection hidden="1"/>
    </xf>
    <xf numFmtId="0" fontId="3" fillId="0" borderId="16" xfId="0" applyFont="1" applyFill="1" applyBorder="1" applyAlignment="1" applyProtection="1">
      <alignment horizontal="right"/>
      <protection hidden="1"/>
    </xf>
    <xf numFmtId="0" fontId="0" fillId="0" borderId="30" xfId="0" applyFill="1" applyBorder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2" fillId="0" borderId="27" xfId="0" applyFont="1" applyFill="1" applyBorder="1" applyAlignment="1" applyProtection="1">
      <alignment horizontal="right" vertical="center"/>
      <protection hidden="1" locked="0"/>
    </xf>
    <xf numFmtId="0" fontId="2" fillId="0" borderId="28" xfId="0" applyFont="1" applyFill="1" applyBorder="1" applyAlignment="1" applyProtection="1">
      <alignment horizontal="right" vertical="center"/>
      <protection hidden="1" locked="0"/>
    </xf>
    <xf numFmtId="0" fontId="2" fillId="0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Fill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1" fontId="2" fillId="34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com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3.8515625" style="11" customWidth="1"/>
    <col min="6" max="6" width="9.140625" style="11" customWidth="1"/>
    <col min="7" max="7" width="15.140625" style="11" customWidth="1"/>
    <col min="8" max="8" width="15.003906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5"/>
      <c r="C1" s="15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17" t="s">
        <v>323</v>
      </c>
      <c r="F2" s="12"/>
      <c r="G2" s="13" t="s">
        <v>250</v>
      </c>
      <c r="H2" s="117" t="s">
        <v>350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204" t="s">
        <v>317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5" t="s">
        <v>251</v>
      </c>
      <c r="B6" s="146"/>
      <c r="C6" s="160" t="s">
        <v>324</v>
      </c>
      <c r="D6" s="161"/>
      <c r="E6" s="28"/>
      <c r="F6" s="28"/>
      <c r="G6" s="28"/>
      <c r="H6" s="28"/>
      <c r="I6" s="90"/>
      <c r="J6" s="10"/>
      <c r="K6" s="10"/>
      <c r="L6" s="10"/>
    </row>
    <row r="7" spans="1:12" ht="12.75">
      <c r="A7" s="91"/>
      <c r="B7" s="22"/>
      <c r="C7" s="16"/>
      <c r="D7" s="16"/>
      <c r="E7" s="28"/>
      <c r="F7" s="28"/>
      <c r="G7" s="28"/>
      <c r="H7" s="28"/>
      <c r="I7" s="90"/>
      <c r="J7" s="10"/>
      <c r="K7" s="10"/>
      <c r="L7" s="10"/>
    </row>
    <row r="8" spans="1:12" ht="12.75">
      <c r="A8" s="207" t="s">
        <v>252</v>
      </c>
      <c r="B8" s="208"/>
      <c r="C8" s="160" t="s">
        <v>325</v>
      </c>
      <c r="D8" s="161"/>
      <c r="E8" s="28"/>
      <c r="F8" s="28"/>
      <c r="G8" s="28"/>
      <c r="H8" s="28"/>
      <c r="I8" s="92"/>
      <c r="J8" s="10"/>
      <c r="K8" s="10"/>
      <c r="L8" s="10"/>
    </row>
    <row r="9" spans="1:12" ht="12.75">
      <c r="A9" s="93"/>
      <c r="B9" s="49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0" t="s">
        <v>253</v>
      </c>
      <c r="B10" s="197"/>
      <c r="C10" s="199" t="s">
        <v>326</v>
      </c>
      <c r="D10" s="20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5" t="s">
        <v>254</v>
      </c>
      <c r="B12" s="146"/>
      <c r="C12" s="190" t="s">
        <v>327</v>
      </c>
      <c r="D12" s="191"/>
      <c r="E12" s="191"/>
      <c r="F12" s="191"/>
      <c r="G12" s="191"/>
      <c r="H12" s="191"/>
      <c r="I12" s="19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5" t="s">
        <v>255</v>
      </c>
      <c r="B14" s="146"/>
      <c r="C14" s="193">
        <v>21000</v>
      </c>
      <c r="D14" s="194"/>
      <c r="E14" s="16"/>
      <c r="F14" s="162" t="s">
        <v>328</v>
      </c>
      <c r="G14" s="195"/>
      <c r="H14" s="195"/>
      <c r="I14" s="19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5" t="s">
        <v>256</v>
      </c>
      <c r="B16" s="146"/>
      <c r="C16" s="190" t="s">
        <v>329</v>
      </c>
      <c r="D16" s="191"/>
      <c r="E16" s="191"/>
      <c r="F16" s="191"/>
      <c r="G16" s="191"/>
      <c r="H16" s="191"/>
      <c r="I16" s="19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5" t="s">
        <v>257</v>
      </c>
      <c r="B18" s="146"/>
      <c r="C18" s="184" t="s">
        <v>330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5" t="s">
        <v>258</v>
      </c>
      <c r="B20" s="146"/>
      <c r="C20" s="184" t="s">
        <v>331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5" t="s">
        <v>259</v>
      </c>
      <c r="B22" s="146"/>
      <c r="C22" s="118">
        <v>409</v>
      </c>
      <c r="D22" s="162" t="s">
        <v>332</v>
      </c>
      <c r="E22" s="187"/>
      <c r="F22" s="188"/>
      <c r="G22" s="145"/>
      <c r="H22" s="189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5" t="s">
        <v>260</v>
      </c>
      <c r="B24" s="146"/>
      <c r="C24" s="118">
        <v>17</v>
      </c>
      <c r="D24" s="162" t="s">
        <v>333</v>
      </c>
      <c r="E24" s="174"/>
      <c r="F24" s="174"/>
      <c r="G24" s="175"/>
      <c r="H24" s="50" t="s">
        <v>261</v>
      </c>
      <c r="I24" s="137">
        <v>31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5" t="s">
        <v>262</v>
      </c>
      <c r="B26" s="146"/>
      <c r="C26" s="119" t="s">
        <v>334</v>
      </c>
      <c r="D26" s="25"/>
      <c r="E26" s="32"/>
      <c r="F26" s="24"/>
      <c r="G26" s="176" t="s">
        <v>263</v>
      </c>
      <c r="H26" s="146"/>
      <c r="I26" s="120" t="s">
        <v>335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80" t="s">
        <v>265</v>
      </c>
      <c r="F28" s="181"/>
      <c r="G28" s="181"/>
      <c r="H28" s="182" t="s">
        <v>266</v>
      </c>
      <c r="I28" s="183"/>
      <c r="J28" s="10"/>
      <c r="K28" s="10"/>
      <c r="L28" s="10"/>
    </row>
    <row r="29" spans="1:12" ht="12.75">
      <c r="A29" s="97"/>
      <c r="B29" s="32"/>
      <c r="C29" s="32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5" t="s">
        <v>336</v>
      </c>
      <c r="B30" s="166"/>
      <c r="C30" s="166"/>
      <c r="D30" s="167"/>
      <c r="E30" s="165" t="s">
        <v>337</v>
      </c>
      <c r="F30" s="166"/>
      <c r="G30" s="167"/>
      <c r="H30" s="160"/>
      <c r="I30" s="161"/>
      <c r="J30" s="10"/>
      <c r="K30" s="10"/>
      <c r="L30" s="10"/>
    </row>
    <row r="31" spans="1:12" ht="12.75">
      <c r="A31" s="133"/>
      <c r="B31" s="125"/>
      <c r="C31" s="125"/>
      <c r="D31" s="125"/>
      <c r="E31" s="125"/>
      <c r="F31" s="126"/>
      <c r="G31" s="127"/>
      <c r="H31" s="16"/>
      <c r="I31" s="98"/>
      <c r="J31" s="10"/>
      <c r="K31" s="10"/>
      <c r="L31" s="10"/>
    </row>
    <row r="32" spans="1:12" ht="12.75">
      <c r="A32" s="165" t="s">
        <v>338</v>
      </c>
      <c r="B32" s="166"/>
      <c r="C32" s="166"/>
      <c r="D32" s="167"/>
      <c r="E32" s="165" t="s">
        <v>339</v>
      </c>
      <c r="F32" s="166"/>
      <c r="G32" s="167"/>
      <c r="H32" s="160"/>
      <c r="I32" s="161"/>
      <c r="J32" s="10"/>
      <c r="K32" s="10"/>
      <c r="L32" s="10"/>
    </row>
    <row r="33" spans="1:12" ht="12.75">
      <c r="A33" s="134"/>
      <c r="B33" s="128"/>
      <c r="C33" s="129"/>
      <c r="D33" s="130"/>
      <c r="E33" s="130"/>
      <c r="F33" s="130"/>
      <c r="G33" s="131"/>
      <c r="H33" s="16"/>
      <c r="I33" s="99"/>
      <c r="J33" s="10"/>
      <c r="K33" s="10"/>
      <c r="L33" s="10"/>
    </row>
    <row r="34" spans="1:12" ht="12.75">
      <c r="A34" s="165" t="s">
        <v>340</v>
      </c>
      <c r="B34" s="166"/>
      <c r="C34" s="166"/>
      <c r="D34" s="167"/>
      <c r="E34" s="165" t="s">
        <v>339</v>
      </c>
      <c r="F34" s="166"/>
      <c r="G34" s="167"/>
      <c r="H34" s="160"/>
      <c r="I34" s="161"/>
      <c r="J34" s="10"/>
      <c r="K34" s="10"/>
      <c r="L34" s="10"/>
    </row>
    <row r="35" spans="1:12" ht="12.75">
      <c r="A35" s="134"/>
      <c r="B35" s="128"/>
      <c r="C35" s="129"/>
      <c r="D35" s="130"/>
      <c r="E35" s="130"/>
      <c r="F35" s="130"/>
      <c r="G35" s="131"/>
      <c r="H35" s="16"/>
      <c r="I35" s="99"/>
      <c r="J35" s="10"/>
      <c r="K35" s="10"/>
      <c r="L35" s="10"/>
    </row>
    <row r="36" spans="1:12" ht="12.75">
      <c r="A36" s="165" t="s">
        <v>341</v>
      </c>
      <c r="B36" s="166"/>
      <c r="C36" s="166"/>
      <c r="D36" s="167"/>
      <c r="E36" s="165" t="s">
        <v>339</v>
      </c>
      <c r="F36" s="166"/>
      <c r="G36" s="167"/>
      <c r="H36" s="160"/>
      <c r="I36" s="161"/>
      <c r="J36" s="10"/>
      <c r="K36" s="10"/>
      <c r="L36" s="10"/>
    </row>
    <row r="37" spans="1:12" ht="12.75">
      <c r="A37" s="134"/>
      <c r="B37" s="128"/>
      <c r="C37" s="129"/>
      <c r="D37" s="130"/>
      <c r="E37" s="130"/>
      <c r="F37" s="130"/>
      <c r="G37" s="130"/>
      <c r="H37" s="16"/>
      <c r="I37" s="92"/>
      <c r="J37" s="10"/>
      <c r="K37" s="10"/>
      <c r="L37" s="10"/>
    </row>
    <row r="38" spans="1:12" ht="12.75">
      <c r="A38" s="165" t="s">
        <v>342</v>
      </c>
      <c r="B38" s="166"/>
      <c r="C38" s="166"/>
      <c r="D38" s="167"/>
      <c r="E38" s="165" t="s">
        <v>339</v>
      </c>
      <c r="F38" s="166"/>
      <c r="G38" s="167"/>
      <c r="H38" s="160"/>
      <c r="I38" s="161"/>
      <c r="J38" s="10"/>
      <c r="K38" s="10"/>
      <c r="L38" s="10"/>
    </row>
    <row r="39" spans="1:12" ht="12.75">
      <c r="A39" s="133"/>
      <c r="B39" s="125"/>
      <c r="C39" s="168"/>
      <c r="D39" s="168"/>
      <c r="E39" s="132"/>
      <c r="F39" s="168"/>
      <c r="G39" s="168"/>
      <c r="H39" s="16"/>
      <c r="I39" s="92"/>
      <c r="J39" s="10"/>
      <c r="K39" s="10"/>
      <c r="L39" s="10"/>
    </row>
    <row r="40" spans="1:12" ht="12.75">
      <c r="A40" s="165" t="s">
        <v>343</v>
      </c>
      <c r="B40" s="166"/>
      <c r="C40" s="166"/>
      <c r="D40" s="167"/>
      <c r="E40" s="165" t="s">
        <v>339</v>
      </c>
      <c r="F40" s="166"/>
      <c r="G40" s="167"/>
      <c r="H40" s="160"/>
      <c r="I40" s="161"/>
      <c r="J40" s="10"/>
      <c r="K40" s="10"/>
      <c r="L40" s="10"/>
    </row>
    <row r="41" spans="1:12" ht="12.75">
      <c r="A41" s="121"/>
      <c r="B41" s="32"/>
      <c r="C41" s="32"/>
      <c r="D41" s="32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29"/>
      <c r="C42" s="30"/>
      <c r="D42" s="31"/>
      <c r="E42" s="16"/>
      <c r="F42" s="30"/>
      <c r="G42" s="31"/>
      <c r="H42" s="16"/>
      <c r="I42" s="92"/>
      <c r="J42" s="10"/>
      <c r="K42" s="10"/>
      <c r="L42" s="10"/>
    </row>
    <row r="43" spans="1:12" ht="12.7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ht="12.75">
      <c r="A44" s="140" t="s">
        <v>267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100"/>
      <c r="B45" s="29"/>
      <c r="C45" s="169"/>
      <c r="D45" s="170"/>
      <c r="E45" s="16"/>
      <c r="F45" s="169"/>
      <c r="G45" s="171"/>
      <c r="H45" s="34"/>
      <c r="I45" s="104"/>
      <c r="J45" s="10"/>
      <c r="K45" s="10"/>
      <c r="L45" s="10"/>
    </row>
    <row r="46" spans="1:12" ht="12.75">
      <c r="A46" s="140" t="s">
        <v>268</v>
      </c>
      <c r="B46" s="141"/>
      <c r="C46" s="162" t="s">
        <v>344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0" t="s">
        <v>270</v>
      </c>
      <c r="B48" s="141"/>
      <c r="C48" s="147" t="s">
        <v>345</v>
      </c>
      <c r="D48" s="143"/>
      <c r="E48" s="144"/>
      <c r="F48" s="16"/>
      <c r="G48" s="50" t="s">
        <v>271</v>
      </c>
      <c r="H48" s="147"/>
      <c r="I48" s="144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0" t="s">
        <v>257</v>
      </c>
      <c r="B50" s="141"/>
      <c r="C50" s="142" t="s">
        <v>330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5" t="s">
        <v>272</v>
      </c>
      <c r="B52" s="146"/>
      <c r="C52" s="147" t="s">
        <v>346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05"/>
      <c r="B53" s="20"/>
      <c r="C53" s="156" t="s">
        <v>273</v>
      </c>
      <c r="D53" s="156"/>
      <c r="E53" s="156"/>
      <c r="F53" s="156"/>
      <c r="G53" s="156"/>
      <c r="H53" s="156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149" t="s">
        <v>274</v>
      </c>
      <c r="C55" s="150"/>
      <c r="D55" s="150"/>
      <c r="E55" s="150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151" t="s">
        <v>306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5"/>
      <c r="B57" s="151" t="s">
        <v>307</v>
      </c>
      <c r="C57" s="152"/>
      <c r="D57" s="152"/>
      <c r="E57" s="152"/>
      <c r="F57" s="152"/>
      <c r="G57" s="152"/>
      <c r="H57" s="152"/>
      <c r="I57" s="107"/>
      <c r="J57" s="10"/>
      <c r="K57" s="10"/>
      <c r="L57" s="10"/>
    </row>
    <row r="58" spans="1:12" ht="12.75">
      <c r="A58" s="105"/>
      <c r="B58" s="151" t="s">
        <v>308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5"/>
      <c r="B59" s="151" t="s">
        <v>309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2"/>
      <c r="G62" s="157" t="s">
        <v>277</v>
      </c>
      <c r="H62" s="158"/>
      <c r="I62" s="15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8"/>
      <c r="H63" s="139"/>
      <c r="I63" s="116"/>
      <c r="J63" s="10"/>
      <c r="K63" s="10"/>
      <c r="L63" s="10"/>
    </row>
  </sheetData>
  <sheetProtection/>
  <protectedRanges>
    <protectedRange sqref="E2 H2 F14:I14 C26 I26 I24 H30:I30 H32:I32" name="Range1"/>
    <protectedRange sqref="C6:D6" name="Range1_1_1_3"/>
    <protectedRange sqref="C8:D8" name="Range1_2_1_3"/>
    <protectedRange sqref="C10:D10" name="Range1_2"/>
    <protectedRange sqref="C14:D14" name="Range1_5"/>
    <protectedRange sqref="C16:I16" name="Range1_6"/>
    <protectedRange sqref="C18:I18" name="Range1_2_2"/>
    <protectedRange sqref="C20:I20" name="Range1_2_3_1"/>
    <protectedRange sqref="C22:F22" name="Range1_7_1"/>
    <protectedRange sqref="C24:G24" name="Range1_2_4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34:D34"/>
    <mergeCell ref="E34:G34"/>
    <mergeCell ref="H34:I34"/>
    <mergeCell ref="A24:B24"/>
    <mergeCell ref="D24:G24"/>
    <mergeCell ref="A26:B26"/>
    <mergeCell ref="G26:H26"/>
    <mergeCell ref="A28:D28"/>
    <mergeCell ref="E28:G28"/>
    <mergeCell ref="H28:I28"/>
    <mergeCell ref="E38:G38"/>
    <mergeCell ref="H38:I38"/>
    <mergeCell ref="A40:D40"/>
    <mergeCell ref="F39:G39"/>
    <mergeCell ref="A30:D30"/>
    <mergeCell ref="E30:G30"/>
    <mergeCell ref="H30:I30"/>
    <mergeCell ref="A32:D32"/>
    <mergeCell ref="E32:G32"/>
    <mergeCell ref="H32:I32"/>
    <mergeCell ref="A48:B48"/>
    <mergeCell ref="C48:E48"/>
    <mergeCell ref="H48:I48"/>
    <mergeCell ref="A36:D36"/>
    <mergeCell ref="E36:G36"/>
    <mergeCell ref="H36:I36"/>
    <mergeCell ref="C45:D45"/>
    <mergeCell ref="F45:G45"/>
    <mergeCell ref="C46:I46"/>
    <mergeCell ref="A38:D38"/>
    <mergeCell ref="A1:C1"/>
    <mergeCell ref="C53:H53"/>
    <mergeCell ref="G62:I62"/>
    <mergeCell ref="A46:B46"/>
    <mergeCell ref="A44:B44"/>
    <mergeCell ref="C44:D44"/>
    <mergeCell ref="F44:I44"/>
    <mergeCell ref="E40:G40"/>
    <mergeCell ref="H40:I40"/>
    <mergeCell ref="C39:D39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com"/>
    <hyperlink ref="C50" r:id="rId3" display="sanja.buzancic@jadroplov.com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5.8515625" style="51" customWidth="1"/>
    <col min="9" max="9" width="9.140625" style="51" customWidth="1"/>
    <col min="10" max="10" width="10.42187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351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347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57" t="s">
        <v>278</v>
      </c>
      <c r="J4" s="58" t="s">
        <v>319</v>
      </c>
      <c r="K4" s="59" t="s">
        <v>320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6">
        <v>2</v>
      </c>
      <c r="J5" s="55">
        <v>3</v>
      </c>
      <c r="K5" s="55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9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2">
        <f>J9+J16+J26+J35+J39</f>
        <v>674335710.72</v>
      </c>
      <c r="K8" s="52">
        <f>K9+K16+K26+K35+K39</f>
        <v>655942408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2">
        <f>SUM(J10:J15)</f>
        <v>33680.48</v>
      </c>
      <c r="K9" s="52">
        <f>SUM(K10:K15)</f>
        <v>7123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>
        <v>0</v>
      </c>
      <c r="K10" s="7">
        <v>0</v>
      </c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33680.48</v>
      </c>
      <c r="K11" s="7">
        <v>7123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0</v>
      </c>
      <c r="K12" s="7">
        <v>0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0</v>
      </c>
      <c r="K13" s="7">
        <v>0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0</v>
      </c>
      <c r="K14" s="7">
        <v>0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>
        <v>0</v>
      </c>
      <c r="K15" s="7">
        <v>0</v>
      </c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2">
        <f>SUM(J17:J25)</f>
        <v>674298294.88</v>
      </c>
      <c r="K16" s="52">
        <f>SUM(K17:K25)</f>
        <v>655931550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0</v>
      </c>
      <c r="K17" s="7">
        <v>0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4446813.23</v>
      </c>
      <c r="K18" s="7">
        <v>3699127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197266.67</v>
      </c>
      <c r="K19" s="7">
        <v>183548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669512476.44</v>
      </c>
      <c r="K20" s="7">
        <v>651904129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>
        <v>0</v>
      </c>
      <c r="K21" s="7">
        <v>0</v>
      </c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141738.54</v>
      </c>
      <c r="K22" s="7">
        <v>144746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0</v>
      </c>
      <c r="K23" s="7">
        <v>0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0</v>
      </c>
      <c r="K24" s="7">
        <v>0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0</v>
      </c>
      <c r="K25" s="7">
        <v>0</v>
      </c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2">
        <f>SUM(J27:J34)</f>
        <v>3735.36</v>
      </c>
      <c r="K26" s="52">
        <f>SUM(K27:K34)</f>
        <v>3735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0</v>
      </c>
      <c r="K27" s="7">
        <v>0</v>
      </c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>
        <v>0</v>
      </c>
      <c r="K28" s="7">
        <v>0</v>
      </c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0</v>
      </c>
      <c r="K29" s="7">
        <v>0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>
        <v>0</v>
      </c>
      <c r="K30" s="7">
        <v>0</v>
      </c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0</v>
      </c>
      <c r="K31" s="7">
        <v>0</v>
      </c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3735.36</v>
      </c>
      <c r="K32" s="7">
        <v>3735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0</v>
      </c>
      <c r="K33" s="7">
        <v>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0</v>
      </c>
      <c r="K34" s="7">
        <v>0</v>
      </c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>
        <v>0</v>
      </c>
      <c r="K36" s="7">
        <v>0</v>
      </c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0</v>
      </c>
      <c r="K37" s="7">
        <v>0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0</v>
      </c>
      <c r="K38" s="7">
        <v>0</v>
      </c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0</v>
      </c>
      <c r="K39" s="7">
        <v>0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2">
        <f>J41+J49+J56+J64</f>
        <v>24988797.88</v>
      </c>
      <c r="K40" s="52">
        <f>K41+K49+K56+K64</f>
        <v>22353305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2">
        <f>SUM(J42:J48)</f>
        <v>8846514.66</v>
      </c>
      <c r="K41" s="52">
        <f>SUM(K42:K48)</f>
        <v>8290032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8846514.66</v>
      </c>
      <c r="K42" s="7">
        <v>8290032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0</v>
      </c>
      <c r="K43" s="7">
        <v>0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0</v>
      </c>
      <c r="K44" s="7">
        <v>0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0</v>
      </c>
      <c r="K45" s="7">
        <v>0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>
        <v>0</v>
      </c>
      <c r="K46" s="7">
        <v>0</v>
      </c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0</v>
      </c>
      <c r="K47" s="7">
        <v>0</v>
      </c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>
        <v>0</v>
      </c>
      <c r="K48" s="7">
        <v>0</v>
      </c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2">
        <f>SUM(J50:J55)</f>
        <v>11654764.91</v>
      </c>
      <c r="K49" s="52">
        <f>SUM(K50:K55)</f>
        <v>9085621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0</v>
      </c>
      <c r="K50" s="7">
        <v>0</v>
      </c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2182756.43</v>
      </c>
      <c r="K51" s="7">
        <v>1551624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>
        <v>0</v>
      </c>
      <c r="K52" s="7">
        <v>0</v>
      </c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0</v>
      </c>
      <c r="K53" s="7">
        <v>0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98700.96</v>
      </c>
      <c r="K54" s="7">
        <v>3315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f>5927746.19+3445561.33</f>
        <v>9373307.52</v>
      </c>
      <c r="K55" s="7">
        <f>4017522+3513160</f>
        <v>7530682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2">
        <f>SUM(J57:J63)</f>
        <v>110090.26999999981</v>
      </c>
      <c r="K56" s="52">
        <f>SUM(K57:K63)</f>
        <v>127738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>
        <v>0</v>
      </c>
      <c r="K57" s="7">
        <v>0</v>
      </c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0</v>
      </c>
      <c r="K58" s="7">
        <v>0</v>
      </c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>
        <v>10759.97</v>
      </c>
      <c r="K59" s="7">
        <v>10760</v>
      </c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>
        <v>0</v>
      </c>
      <c r="K60" s="7">
        <v>0</v>
      </c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0</v>
      </c>
      <c r="K61" s="7">
        <v>0</v>
      </c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f>3544891.63-3445561.33</f>
        <v>99330.29999999981</v>
      </c>
      <c r="K62" s="7">
        <f>3630138-3513160</f>
        <v>116978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0</v>
      </c>
      <c r="K63" s="7">
        <v>0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4377428.04</v>
      </c>
      <c r="K64" s="7">
        <v>4849914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9890491.51</v>
      </c>
      <c r="K65" s="7">
        <v>11717722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4">
        <f>J7+J8+J40+J65</f>
        <v>709215000.11</v>
      </c>
      <c r="K66" s="52">
        <f>K7+K8+K40+K65</f>
        <v>690013435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0</v>
      </c>
      <c r="K67" s="8">
        <v>0</v>
      </c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3">
        <f>J70+J71+J72+J78+J79+J82+J85</f>
        <v>256392074.99</v>
      </c>
      <c r="K69" s="53">
        <f>K70+K71+K72+K78+K79+K82+K85</f>
        <v>222692030.68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81833700</v>
      </c>
      <c r="K70" s="7">
        <v>81833700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0</v>
      </c>
      <c r="K71" s="7">
        <v>0</v>
      </c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2">
        <f>J73+J74-J75+J76+J77</f>
        <v>216708216.81</v>
      </c>
      <c r="K72" s="52">
        <f>K73+K74-K75+K76+K77</f>
        <v>223471286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0</v>
      </c>
      <c r="K73" s="7">
        <v>0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2423490</v>
      </c>
      <c r="K74" s="7">
        <v>2423490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2423490</v>
      </c>
      <c r="K75" s="7">
        <v>2423490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>
        <v>0</v>
      </c>
      <c r="K76" s="7">
        <v>0</v>
      </c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216708216.81</v>
      </c>
      <c r="K77" s="7">
        <v>223471286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0</v>
      </c>
      <c r="K78" s="7">
        <v>0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2">
        <f>J80-J81</f>
        <v>-5314736.82</v>
      </c>
      <c r="K79" s="52">
        <f>K80-K81</f>
        <v>-42149841.32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5314736.82</v>
      </c>
      <c r="K81" s="7">
        <v>42149841.32</v>
      </c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2">
        <f>+J83-J84</f>
        <v>-36835105</v>
      </c>
      <c r="K82" s="52">
        <f>K83-K84</f>
        <v>-40463114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0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36835105</v>
      </c>
      <c r="K84" s="7">
        <v>40463114</v>
      </c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0</v>
      </c>
      <c r="K85" s="7">
        <v>0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2">
        <f>SUM(J87:J89)</f>
        <v>14623100.58</v>
      </c>
      <c r="K86" s="52">
        <f>SUM(K87:K89)</f>
        <v>14930338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144005.9</v>
      </c>
      <c r="K87" s="7">
        <v>144006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0</v>
      </c>
      <c r="K88" s="7">
        <v>0</v>
      </c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14479094.68</v>
      </c>
      <c r="K89" s="7">
        <v>14786332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2">
        <f>SUM(J91:J99)</f>
        <v>181834602.8</v>
      </c>
      <c r="K90" s="52">
        <f>SUM(K91:K99)</f>
        <v>164836567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>
        <v>0</v>
      </c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0</v>
      </c>
      <c r="K92" s="7">
        <v>0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181834602.8</v>
      </c>
      <c r="K93" s="7">
        <v>164836567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>
        <v>0</v>
      </c>
      <c r="K94" s="7">
        <v>0</v>
      </c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>
        <v>0</v>
      </c>
      <c r="K95" s="7">
        <v>0</v>
      </c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>
        <v>0</v>
      </c>
      <c r="K96" s="7">
        <v>0</v>
      </c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>
        <v>0</v>
      </c>
      <c r="K97" s="7">
        <v>0</v>
      </c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0</v>
      </c>
      <c r="K98" s="7">
        <v>0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0</v>
      </c>
      <c r="K99" s="7">
        <v>0</v>
      </c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2">
        <f>SUM(J101:J112)</f>
        <v>252549903.46000004</v>
      </c>
      <c r="K100" s="52">
        <f>SUM(K101:K112)</f>
        <v>284297989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0</v>
      </c>
      <c r="K101" s="7">
        <v>0</v>
      </c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>
        <v>0</v>
      </c>
      <c r="K102" s="7">
        <v>0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213707693.63</v>
      </c>
      <c r="K103" s="7">
        <v>238547372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30934.34</v>
      </c>
      <c r="K104" s="7">
        <v>100739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29114172.43</v>
      </c>
      <c r="K105" s="7">
        <v>31273287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>
        <v>0</v>
      </c>
      <c r="K106" s="7">
        <v>0</v>
      </c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>
        <v>0</v>
      </c>
      <c r="K107" s="7">
        <v>0</v>
      </c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4632988.05</v>
      </c>
      <c r="K108" s="7">
        <v>4811362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546832.52</v>
      </c>
      <c r="K109" s="7">
        <v>427021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0</v>
      </c>
      <c r="K110" s="7">
        <v>0</v>
      </c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>
        <v>0</v>
      </c>
      <c r="K111" s="7">
        <v>0</v>
      </c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4517282.49</v>
      </c>
      <c r="K112" s="7">
        <v>9138208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3815318.28</v>
      </c>
      <c r="K113" s="7">
        <v>3256510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4">
        <f>J69+J86+J90+J100+J113</f>
        <v>709215000.11</v>
      </c>
      <c r="K114" s="52">
        <f>K69+K86+K90+K100+K113</f>
        <v>690013434.6800001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>
        <v>0</v>
      </c>
      <c r="K115" s="8">
        <v>0</v>
      </c>
    </row>
    <row r="116" spans="1:11" ht="12.75">
      <c r="A116" s="231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5"/>
      <c r="J117" s="245"/>
      <c r="K117" s="246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v>256392075</v>
      </c>
      <c r="K118" s="7">
        <v>222692031</v>
      </c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8">
        <v>0</v>
      </c>
      <c r="K119" s="8">
        <v>0</v>
      </c>
    </row>
    <row r="120" spans="1:11" ht="12.75">
      <c r="A120" s="250" t="s">
        <v>311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76" sqref="L76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5" width="9.140625" style="51" customWidth="1"/>
    <col min="16" max="16" width="12.28125" style="51" bestFit="1" customWidth="1"/>
    <col min="17" max="16384" width="9.140625" style="51" customWidth="1"/>
  </cols>
  <sheetData>
    <row r="1" spans="1:13" ht="18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4.25" customHeight="1">
      <c r="A2" s="220" t="s">
        <v>352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2.75" customHeight="1">
      <c r="A3" s="252" t="s">
        <v>349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7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3">
        <f>SUM(J8:J9)</f>
        <v>144305937</v>
      </c>
      <c r="K7" s="53">
        <f>SUM(K8:K9)</f>
        <v>45520649</v>
      </c>
      <c r="L7" s="53">
        <f>SUM(L8:L9)</f>
        <v>141244126</v>
      </c>
      <c r="M7" s="53">
        <f>SUM(M8:M9)</f>
        <v>42271602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81712614</v>
      </c>
      <c r="K8" s="7">
        <v>23723282</v>
      </c>
      <c r="L8" s="7">
        <v>82496484</v>
      </c>
      <c r="M8" s="7">
        <v>24196327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136">
        <v>62593323</v>
      </c>
      <c r="K9" s="7">
        <v>21797367</v>
      </c>
      <c r="L9" s="136">
        <v>58747642</v>
      </c>
      <c r="M9" s="7">
        <v>18075275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2">
        <f>J11+J12+J16+J20+J21+J22+J25+J26</f>
        <v>163351658</v>
      </c>
      <c r="K10" s="52">
        <f>K11+K12+K16+K20+K21+K22+K25+K26</f>
        <v>53606674</v>
      </c>
      <c r="L10" s="52">
        <f>L11+L12+L16+L20+L21+L22+L25+L26</f>
        <v>161866108</v>
      </c>
      <c r="M10" s="52">
        <f>M11+M12+M16+M20+M21+M22+M25+M26</f>
        <v>55417915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>
        <v>0</v>
      </c>
      <c r="L11" s="7">
        <v>0</v>
      </c>
      <c r="M11" s="7">
        <v>0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2">
        <f>SUM(J13:J15)</f>
        <v>75664877</v>
      </c>
      <c r="K12" s="52">
        <f>SUM(K13:K15)</f>
        <v>25843418</v>
      </c>
      <c r="L12" s="52">
        <f>SUM(L13:L15)</f>
        <v>69734029</v>
      </c>
      <c r="M12" s="52">
        <f>SUM(M13:M15)</f>
        <v>24454801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71940444</v>
      </c>
      <c r="K13" s="7">
        <v>24598743</v>
      </c>
      <c r="L13" s="7">
        <v>66188776</v>
      </c>
      <c r="M13" s="7">
        <v>23445370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3724433</v>
      </c>
      <c r="K15" s="7">
        <v>1244675</v>
      </c>
      <c r="L15" s="7">
        <v>3545253</v>
      </c>
      <c r="M15" s="7">
        <v>1009431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2">
        <f>SUM(J17:J19)</f>
        <v>3181143</v>
      </c>
      <c r="K16" s="52">
        <f>SUM(K17:K19)</f>
        <v>1162048</v>
      </c>
      <c r="L16" s="52">
        <f>SUM(L17:L19)</f>
        <v>3552087</v>
      </c>
      <c r="M16" s="52">
        <f>SUM(M17:M19)</f>
        <v>1200866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1966103</v>
      </c>
      <c r="K17" s="7">
        <v>704534</v>
      </c>
      <c r="L17" s="7">
        <v>2157007</v>
      </c>
      <c r="M17" s="7">
        <v>727924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749290</v>
      </c>
      <c r="K18" s="7">
        <v>288213</v>
      </c>
      <c r="L18" s="7">
        <v>883761</v>
      </c>
      <c r="M18" s="7">
        <v>298848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465750</v>
      </c>
      <c r="K19" s="7">
        <v>169301</v>
      </c>
      <c r="L19" s="7">
        <v>511319</v>
      </c>
      <c r="M19" s="7">
        <v>174094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136">
        <v>33731052</v>
      </c>
      <c r="K20" s="7">
        <v>10660930</v>
      </c>
      <c r="L20" s="136">
        <v>31676532</v>
      </c>
      <c r="M20" s="7">
        <v>10793259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50373807</v>
      </c>
      <c r="K21" s="7">
        <v>15593255</v>
      </c>
      <c r="L21" s="7">
        <v>56364709</v>
      </c>
      <c r="M21" s="7">
        <v>18981059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2">
        <v>0</v>
      </c>
      <c r="K22" s="52">
        <v>0</v>
      </c>
      <c r="L22" s="52">
        <v>0</v>
      </c>
      <c r="M22" s="52">
        <v>0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400779</v>
      </c>
      <c r="K26" s="7">
        <v>347023</v>
      </c>
      <c r="L26" s="7">
        <v>538751</v>
      </c>
      <c r="M26" s="7">
        <v>-12070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2">
        <f>SUM(J28:J32)</f>
        <v>12930391</v>
      </c>
      <c r="K27" s="52">
        <f>SUM(K28:K32)</f>
        <v>2535427</v>
      </c>
      <c r="L27" s="52">
        <f>SUM(L28:L32)</f>
        <v>2531520</v>
      </c>
      <c r="M27" s="52">
        <f>SUM(M28:M32)</f>
        <v>-1618776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>
        <v>0</v>
      </c>
      <c r="L28" s="7">
        <v>0</v>
      </c>
      <c r="M28" s="7">
        <v>0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12930391</v>
      </c>
      <c r="K29" s="7">
        <v>2535427</v>
      </c>
      <c r="L29" s="7">
        <v>2531520</v>
      </c>
      <c r="M29" s="7">
        <v>-1618776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2">
        <f>SUM(J34:J37)</f>
        <v>23007355</v>
      </c>
      <c r="K33" s="52">
        <f>SUM(K34:K37)</f>
        <v>6370753</v>
      </c>
      <c r="L33" s="52">
        <f>SUM(L34:L37)</f>
        <v>22372652</v>
      </c>
      <c r="M33" s="52">
        <f>SUM(M34:M37)</f>
        <v>5911754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136">
        <v>2663611</v>
      </c>
      <c r="K34" s="7">
        <v>169539</v>
      </c>
      <c r="L34" s="136">
        <v>1497795</v>
      </c>
      <c r="M34" s="7">
        <v>400489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20143528</v>
      </c>
      <c r="K35" s="7">
        <v>6194213</v>
      </c>
      <c r="L35" s="7">
        <v>20833949</v>
      </c>
      <c r="M35" s="7">
        <v>5511265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200216</v>
      </c>
      <c r="K37" s="7">
        <v>7001</v>
      </c>
      <c r="L37" s="7">
        <v>40908</v>
      </c>
      <c r="M37" s="7">
        <v>0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>
        <v>0</v>
      </c>
      <c r="L38" s="7">
        <v>0</v>
      </c>
      <c r="M38" s="7">
        <v>0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>
        <v>0</v>
      </c>
      <c r="L39" s="7">
        <v>0</v>
      </c>
      <c r="M39" s="7">
        <v>0</v>
      </c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>
        <v>0</v>
      </c>
      <c r="L40" s="7">
        <v>0</v>
      </c>
      <c r="M40" s="7">
        <v>0</v>
      </c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>
        <v>0</v>
      </c>
      <c r="L41" s="7">
        <v>0</v>
      </c>
      <c r="M41" s="7">
        <v>0</v>
      </c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2">
        <f>J7+J27+J38+J40</f>
        <v>157236328</v>
      </c>
      <c r="K42" s="52">
        <f>K7+K27+K38+K40</f>
        <v>48056076</v>
      </c>
      <c r="L42" s="52">
        <f>L7+L27+L38+L40</f>
        <v>143775646</v>
      </c>
      <c r="M42" s="52">
        <f>M7+M27+M38+M40</f>
        <v>40652826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2">
        <f>J10+J33+J39+J41</f>
        <v>186359013</v>
      </c>
      <c r="K43" s="52">
        <f>K10+K33+K39+K41</f>
        <v>59977427</v>
      </c>
      <c r="L43" s="52">
        <f>L10+L33+L39+L41</f>
        <v>184238760</v>
      </c>
      <c r="M43" s="52">
        <f>M10+M33+M39+M41</f>
        <v>61329669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2">
        <f>J42-J43</f>
        <v>-29122685</v>
      </c>
      <c r="K44" s="52">
        <f>K42-K43</f>
        <v>-11921351</v>
      </c>
      <c r="L44" s="52">
        <f>L42-L43</f>
        <v>-40463114</v>
      </c>
      <c r="M44" s="52">
        <f>M42-M43</f>
        <v>-20676843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2">
        <f>IF(J42&gt;J43,J42-J43,0)</f>
        <v>0</v>
      </c>
      <c r="K45" s="52"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2">
        <f>IF(J43&gt;J42,J43-J42,0)</f>
        <v>29122685</v>
      </c>
      <c r="K46" s="52">
        <f>IF(K43&gt;K42,K43-K42,0)</f>
        <v>11921351</v>
      </c>
      <c r="L46" s="52">
        <f>IF(L43&gt;L42,L43-L42,0)</f>
        <v>40463114</v>
      </c>
      <c r="M46" s="52">
        <f>IF(M43&gt;M42,M43-M42,0)</f>
        <v>20676843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>
        <v>0</v>
      </c>
      <c r="L47" s="7">
        <v>0</v>
      </c>
      <c r="M47" s="7">
        <v>0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2">
        <f>J44-J47</f>
        <v>-29122685</v>
      </c>
      <c r="K48" s="52">
        <f>K44-K47</f>
        <v>-11921351</v>
      </c>
      <c r="L48" s="52">
        <f>L44-L47</f>
        <v>-40463114</v>
      </c>
      <c r="M48" s="52">
        <f>M44-M47</f>
        <v>-20676843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2">
        <f>IF(J48&gt;0,J48,0)</f>
        <v>0</v>
      </c>
      <c r="K49" s="52">
        <v>0</v>
      </c>
      <c r="L49" s="52">
        <f>IF(L48&gt;0,L48,0)</f>
        <v>0</v>
      </c>
      <c r="M49" s="52">
        <f>IF(M48&gt;0,M48,0)</f>
        <v>0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60">
        <f>IF(J48&lt;0,-J48,0)</f>
        <v>29122685</v>
      </c>
      <c r="K50" s="60">
        <f>IF(K48&lt;0,-K48,0)</f>
        <v>11921351</v>
      </c>
      <c r="L50" s="60">
        <f>IF(L48&lt;0,-L48,0)</f>
        <v>40463114</v>
      </c>
      <c r="M50" s="60">
        <f>IF(M48&lt;0,-M48,0)</f>
        <v>20676843</v>
      </c>
    </row>
    <row r="51" spans="1:13" ht="12.75" customHeight="1">
      <c r="A51" s="231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58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4"/>
      <c r="J52" s="54"/>
      <c r="K52" s="54"/>
      <c r="L52" s="54"/>
      <c r="M52" s="135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>
        <f>J48</f>
        <v>-29122685</v>
      </c>
      <c r="K53" s="7">
        <f>K48</f>
        <v>-11921351</v>
      </c>
      <c r="L53" s="7">
        <f>L48</f>
        <v>-40463114</v>
      </c>
      <c r="M53" s="7">
        <f>M48</f>
        <v>-20676843</v>
      </c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1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58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+J48</f>
        <v>-29122685</v>
      </c>
      <c r="K56" s="6">
        <f>+K48</f>
        <v>-11921351</v>
      </c>
      <c r="L56" s="6">
        <f>L48</f>
        <v>-40463114</v>
      </c>
      <c r="M56" s="6">
        <f>M48</f>
        <v>-20676843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2">
        <f>SUM(J58:J64)</f>
        <v>-41914122</v>
      </c>
      <c r="K57" s="52">
        <f>SUM(K58:K64)</f>
        <v>-7010857</v>
      </c>
      <c r="L57" s="52">
        <f>SUM(L58:L64)</f>
        <v>6763069</v>
      </c>
      <c r="M57" s="52">
        <f>SUM(M58:M64)</f>
        <v>3403029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-41914122</v>
      </c>
      <c r="K58" s="7">
        <v>-7010857</v>
      </c>
      <c r="L58" s="136">
        <v>6763069</v>
      </c>
      <c r="M58" s="7">
        <v>3403029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2">
        <f>J57-J65</f>
        <v>-41914122</v>
      </c>
      <c r="K66" s="52">
        <f>K57-K65</f>
        <v>-7010857</v>
      </c>
      <c r="L66" s="52">
        <f>L57-L65</f>
        <v>6763069</v>
      </c>
      <c r="M66" s="52">
        <f>M57-M65</f>
        <v>3403029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0">
        <f>J56+J66</f>
        <v>-71036807</v>
      </c>
      <c r="K67" s="60">
        <f>K56+K66</f>
        <v>-18932208</v>
      </c>
      <c r="L67" s="60">
        <f>L56+L66</f>
        <v>-33700045</v>
      </c>
      <c r="M67" s="60">
        <f>M56+M66</f>
        <v>-17273814</v>
      </c>
    </row>
    <row r="68" spans="1:13" ht="12.75" customHeight="1">
      <c r="A68" s="265" t="s">
        <v>313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70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f>J67</f>
        <v>-71036807</v>
      </c>
      <c r="K70" s="7">
        <f>K67</f>
        <v>-18932208</v>
      </c>
      <c r="L70" s="7">
        <f>L67</f>
        <v>-33700045</v>
      </c>
      <c r="M70" s="7">
        <f>M67</f>
        <v>-17273814</v>
      </c>
    </row>
    <row r="71" spans="1:13" ht="12.75">
      <c r="A71" s="262" t="s">
        <v>235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M50:M65536 L59:L65536 L50:L57 N1:IV65536 M8:M9 M11 M13:M15 M17:M21 M23:M26 M28:M32 M34:M41 A1:I65536 J1:M6 K49:K50 J50 K34:K41 K45 K8:K9 K11 K13:K15 K17:K26 K28:K32 K47 J51:K65536"/>
    <dataValidation type="whole" operator="notEqual" allowBlank="1" showInputMessage="1" showErrorMessage="1" errorTitle="Pogrešan unos" error="Mogu se unijeti samo cjelobrojne vrijednosti." sqref="L47:M47 L58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L46 L7:L10 L48:M49 M7 M10 M12 M16 M22 M27 M33 M42:M46 J48:J49 J7:J10 J12:J46 K33 K46 K7 K10 K12 K16 K27 K42:K44 K48">
      <formula1>0</formula1>
    </dataValidation>
  </dataValidation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17" sqref="J17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10.421875" style="51" customWidth="1"/>
    <col min="12" max="16384" width="9.140625" style="51" customWidth="1"/>
  </cols>
  <sheetData>
    <row r="1" spans="1:11" ht="18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.75" customHeight="1">
      <c r="A2" s="273" t="s">
        <v>352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1" t="s">
        <v>349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3.2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6">
        <v>2</v>
      </c>
      <c r="J5" s="67" t="s">
        <v>283</v>
      </c>
      <c r="K5" s="67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-29122685</v>
      </c>
      <c r="K7" s="7">
        <v>-40463114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33731052</v>
      </c>
      <c r="K8" s="7">
        <v>31676532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0</v>
      </c>
      <c r="K9" s="7">
        <v>1725091</v>
      </c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7">
        <v>4498877</v>
      </c>
      <c r="K10" s="7">
        <v>786724</v>
      </c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0</v>
      </c>
      <c r="K11" s="7">
        <v>556483</v>
      </c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7">
        <v>0</v>
      </c>
      <c r="K12" s="7">
        <f>11324930-5365836</f>
        <v>5959094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2">
        <f>SUM(J7:J12)</f>
        <v>9107244</v>
      </c>
      <c r="K13" s="52">
        <f>SUM(K7:K12)</f>
        <v>240810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2875906</v>
      </c>
      <c r="K14" s="7"/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v>0</v>
      </c>
      <c r="K15" s="7">
        <v>0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1868788</v>
      </c>
      <c r="K16" s="7"/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f>108869003-105264414</f>
        <v>3604589</v>
      </c>
      <c r="K17" s="7">
        <v>0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2">
        <f>SUM(J14:J17)</f>
        <v>8349283</v>
      </c>
      <c r="K18" s="52"/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2">
        <f>IF(J13&gt;J18,J13-J18,0)</f>
        <v>757961</v>
      </c>
      <c r="K19" s="52">
        <f>IF(K13&gt;K18,K13-K18,0)</f>
        <v>240810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31" t="s">
        <v>159</v>
      </c>
      <c r="B21" s="242"/>
      <c r="C21" s="242"/>
      <c r="D21" s="242"/>
      <c r="E21" s="242"/>
      <c r="F21" s="242"/>
      <c r="G21" s="242"/>
      <c r="H21" s="242"/>
      <c r="I21" s="276"/>
      <c r="J21" s="276"/>
      <c r="K21" s="277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7">
        <v>0</v>
      </c>
      <c r="K22" s="7">
        <v>0</v>
      </c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>
        <v>0</v>
      </c>
      <c r="K23" s="7">
        <v>0</v>
      </c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>
        <v>152023</v>
      </c>
      <c r="K24" s="7">
        <v>496493</v>
      </c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>
        <v>0</v>
      </c>
      <c r="K25" s="7">
        <v>0</v>
      </c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7">
        <v>24839</v>
      </c>
      <c r="K26" s="7">
        <v>3101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52">
        <f>SUM(J22:J26)</f>
        <v>176862</v>
      </c>
      <c r="K27" s="52">
        <f>SUM(K22:K26)</f>
        <v>499594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340420</v>
      </c>
      <c r="K28" s="7">
        <v>0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7">
        <v>0</v>
      </c>
      <c r="K29" s="7">
        <v>0</v>
      </c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7">
        <v>0</v>
      </c>
      <c r="K30" s="7">
        <v>20000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2">
        <f>SUM(J28:J30)</f>
        <v>340420</v>
      </c>
      <c r="K31" s="52">
        <f>SUM(K28:K30)</f>
        <v>20000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2">
        <f>IF(J27&gt;J31,J27-J31,0)</f>
        <v>0</v>
      </c>
      <c r="K32" s="52">
        <f>IF(K27&gt;K31,K27-K31,0)</f>
        <v>479594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2">
        <f>IF(J31&gt;J27,J31-J27,0)</f>
        <v>163558</v>
      </c>
      <c r="K33" s="52">
        <f>IF(K31&gt;K27,K31-K27,0)</f>
        <v>0</v>
      </c>
    </row>
    <row r="34" spans="1:11" ht="12.75">
      <c r="A34" s="231" t="s">
        <v>160</v>
      </c>
      <c r="B34" s="242"/>
      <c r="C34" s="242"/>
      <c r="D34" s="242"/>
      <c r="E34" s="242"/>
      <c r="F34" s="242"/>
      <c r="G34" s="242"/>
      <c r="H34" s="242"/>
      <c r="I34" s="276"/>
      <c r="J34" s="276"/>
      <c r="K34" s="277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7">
        <v>0</v>
      </c>
      <c r="K35" s="7">
        <v>0</v>
      </c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0</v>
      </c>
      <c r="K36" s="7">
        <v>0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7">
        <v>0</v>
      </c>
      <c r="K37" s="7">
        <v>0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2">
        <f>SUM(J35:J37)</f>
        <v>0</v>
      </c>
      <c r="K38" s="52">
        <f>SUM(K35:K37)</f>
        <v>0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7">
        <v>741859</v>
      </c>
      <c r="K39" s="7">
        <v>247918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>
        <v>0</v>
      </c>
      <c r="K40" s="7">
        <v>0</v>
      </c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>
        <v>0</v>
      </c>
      <c r="K41" s="7">
        <v>0</v>
      </c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>
        <v>0</v>
      </c>
      <c r="K42" s="7">
        <v>0</v>
      </c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0</v>
      </c>
      <c r="K43" s="7">
        <v>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2">
        <f>SUM(J39:J43)</f>
        <v>741859</v>
      </c>
      <c r="K44" s="52">
        <f>SUM(K39:K43)</f>
        <v>247918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2">
        <f>IF(J38&gt;J44,J38-J44,0)</f>
        <v>0</v>
      </c>
      <c r="K45" s="52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2">
        <f>IF(J44&gt;J38,J44-J38,0)</f>
        <v>741859</v>
      </c>
      <c r="K46" s="52">
        <f>IF(K44&gt;K38,K44-K38,0)</f>
        <v>247918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472486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52">
        <f>IF(J20-J19+J33-J32+J46-J45&gt;0,J20-J19+J33-J32+J46-J45,0)</f>
        <v>147456</v>
      </c>
      <c r="K48" s="52">
        <f>IF(K20-K19+K33-K32+K46-K45&gt;0,K20-K19+K33-K32+K46-K45,0)</f>
        <v>0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2695668</v>
      </c>
      <c r="K49" s="7">
        <v>4377428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7">
        <f>+J47</f>
        <v>0</v>
      </c>
      <c r="K50" s="7">
        <f>+K47</f>
        <v>472486</v>
      </c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7">
        <f>+J48</f>
        <v>147456</v>
      </c>
      <c r="K51" s="7">
        <f>+K48</f>
        <v>0</v>
      </c>
    </row>
    <row r="52" spans="1:11" ht="12.75">
      <c r="A52" s="247" t="s">
        <v>177</v>
      </c>
      <c r="B52" s="248"/>
      <c r="C52" s="248"/>
      <c r="D52" s="248"/>
      <c r="E52" s="248"/>
      <c r="F52" s="248"/>
      <c r="G52" s="248"/>
      <c r="H52" s="248"/>
      <c r="I52" s="4">
        <v>44</v>
      </c>
      <c r="J52" s="60">
        <f>J49+J50-J51</f>
        <v>2548212</v>
      </c>
      <c r="K52" s="60">
        <f>K49+K50-K51</f>
        <v>4849914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J2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0">
        <v>2</v>
      </c>
      <c r="J5" s="71" t="s">
        <v>283</v>
      </c>
      <c r="K5" s="71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16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28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31" t="s">
        <v>159</v>
      </c>
      <c r="B22" s="242"/>
      <c r="C22" s="242"/>
      <c r="D22" s="242"/>
      <c r="E22" s="242"/>
      <c r="F22" s="242"/>
      <c r="G22" s="242"/>
      <c r="H22" s="242"/>
      <c r="I22" s="276"/>
      <c r="J22" s="276"/>
      <c r="K22" s="277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31" t="s">
        <v>160</v>
      </c>
      <c r="B35" s="242"/>
      <c r="C35" s="242"/>
      <c r="D35" s="242"/>
      <c r="E35" s="242"/>
      <c r="F35" s="242"/>
      <c r="G35" s="242"/>
      <c r="H35" s="242"/>
      <c r="I35" s="276">
        <v>0</v>
      </c>
      <c r="J35" s="276"/>
      <c r="K35" s="277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K9" sqref="K9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8515625" style="74" customWidth="1"/>
    <col min="12" max="12" width="18.00390625" style="74" customWidth="1"/>
    <col min="13" max="16384" width="9.140625" style="74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3"/>
    </row>
    <row r="2" spans="1:12" ht="15.75">
      <c r="A2" s="41"/>
      <c r="B2" s="72"/>
      <c r="C2" s="300" t="s">
        <v>282</v>
      </c>
      <c r="D2" s="300"/>
      <c r="E2" s="75" t="s">
        <v>348</v>
      </c>
      <c r="F2" s="42" t="s">
        <v>250</v>
      </c>
      <c r="G2" s="301" t="s">
        <v>350</v>
      </c>
      <c r="H2" s="302"/>
      <c r="I2" s="72"/>
      <c r="J2" s="72"/>
      <c r="K2" s="72"/>
      <c r="L2" s="76"/>
    </row>
    <row r="3" spans="1:11" ht="23.25">
      <c r="A3" s="303" t="s">
        <v>59</v>
      </c>
      <c r="B3" s="303"/>
      <c r="C3" s="303"/>
      <c r="D3" s="303"/>
      <c r="E3" s="303"/>
      <c r="F3" s="303"/>
      <c r="G3" s="303"/>
      <c r="H3" s="303"/>
      <c r="I3" s="78" t="s">
        <v>305</v>
      </c>
      <c r="J3" s="79" t="s">
        <v>150</v>
      </c>
      <c r="K3" s="79" t="s">
        <v>151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1">
        <v>2</v>
      </c>
      <c r="J4" s="80" t="s">
        <v>283</v>
      </c>
      <c r="K4" s="80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43">
        <v>1</v>
      </c>
      <c r="J5" s="7">
        <v>81833700</v>
      </c>
      <c r="K5" s="44">
        <v>81833700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43">
        <v>2</v>
      </c>
      <c r="J6" s="7">
        <v>0</v>
      </c>
      <c r="K6" s="45">
        <v>0</v>
      </c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43">
        <v>3</v>
      </c>
      <c r="J7" s="7">
        <v>80720</v>
      </c>
      <c r="K7" s="45">
        <v>80720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43">
        <v>4</v>
      </c>
      <c r="J8" s="7">
        <v>-5314736.82</v>
      </c>
      <c r="K8" s="45">
        <v>-42149841.32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43">
        <v>5</v>
      </c>
      <c r="J9" s="7">
        <v>-36835104.5</v>
      </c>
      <c r="K9" s="7">
        <v>-40463114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43">
        <v>6</v>
      </c>
      <c r="J10" s="7">
        <v>0</v>
      </c>
      <c r="K10" s="45">
        <v>0</v>
      </c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43">
        <v>7</v>
      </c>
      <c r="J11" s="7">
        <v>0</v>
      </c>
      <c r="K11" s="45">
        <v>0</v>
      </c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43">
        <v>8</v>
      </c>
      <c r="J12" s="7">
        <v>0</v>
      </c>
      <c r="K12" s="45">
        <v>0</v>
      </c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43">
        <v>9</v>
      </c>
      <c r="J13" s="7">
        <v>0</v>
      </c>
      <c r="K13" s="45">
        <v>0</v>
      </c>
    </row>
    <row r="14" spans="1:11" ht="12.75">
      <c r="A14" s="294" t="s">
        <v>294</v>
      </c>
      <c r="B14" s="295"/>
      <c r="C14" s="295"/>
      <c r="D14" s="295"/>
      <c r="E14" s="295"/>
      <c r="F14" s="295"/>
      <c r="G14" s="295"/>
      <c r="H14" s="295"/>
      <c r="I14" s="43">
        <v>10</v>
      </c>
      <c r="J14" s="52">
        <f>SUM(J5:J13)</f>
        <v>39764578.68000001</v>
      </c>
      <c r="K14" s="52">
        <f>SUM(K5:K13)</f>
        <v>-698535.3200000003</v>
      </c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43">
        <v>11</v>
      </c>
      <c r="J15" s="7">
        <f>216708216.81-80720</f>
        <v>216627496.81</v>
      </c>
      <c r="K15" s="7">
        <f>223471286-80720</f>
        <v>223390566</v>
      </c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43">
        <v>12</v>
      </c>
      <c r="J16" s="7">
        <v>0</v>
      </c>
      <c r="K16" s="45">
        <v>0</v>
      </c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43">
        <v>13</v>
      </c>
      <c r="J17" s="7">
        <v>0</v>
      </c>
      <c r="K17" s="45">
        <v>0</v>
      </c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43">
        <v>14</v>
      </c>
      <c r="J18" s="7">
        <v>0</v>
      </c>
      <c r="K18" s="45">
        <v>0</v>
      </c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43">
        <v>15</v>
      </c>
      <c r="J19" s="7">
        <v>0</v>
      </c>
      <c r="K19" s="45">
        <v>0</v>
      </c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43">
        <v>16</v>
      </c>
      <c r="J20" s="7">
        <v>0</v>
      </c>
      <c r="K20" s="45">
        <v>0</v>
      </c>
    </row>
    <row r="21" spans="1:11" ht="12.75">
      <c r="A21" s="294" t="s">
        <v>301</v>
      </c>
      <c r="B21" s="295"/>
      <c r="C21" s="295"/>
      <c r="D21" s="295"/>
      <c r="E21" s="295"/>
      <c r="F21" s="295"/>
      <c r="G21" s="295"/>
      <c r="H21" s="295"/>
      <c r="I21" s="43">
        <v>17</v>
      </c>
      <c r="J21" s="60">
        <f>SUM(J15:J20)</f>
        <v>216627496.81</v>
      </c>
      <c r="K21" s="60">
        <f>SUM(K15:K20)</f>
        <v>223390566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6">
        <v>18</v>
      </c>
      <c r="J23" s="6">
        <f>SUM(J17:J22)</f>
        <v>216627496.81</v>
      </c>
      <c r="K23" s="6">
        <f>SUM(K17:K22)</f>
        <v>223390566</v>
      </c>
    </row>
    <row r="24" spans="1:11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7">
        <v>19</v>
      </c>
      <c r="J24" s="77">
        <v>0</v>
      </c>
      <c r="K24" s="77">
        <v>0</v>
      </c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1:J6 J8:J22 L1:IV65536 J24:K65536 K1:K22"/>
    <dataValidation type="whole" operator="notEqual" allowBlank="1" showInputMessage="1" showErrorMessage="1" errorTitle="Pogrešan unos" error="Mogu se unijeti samo cjelobrojne vrijednosti." sqref="J7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Sanja Buzancic</cp:lastModifiedBy>
  <cp:lastPrinted>2018-10-26T15:06:18Z</cp:lastPrinted>
  <dcterms:created xsi:type="dcterms:W3CDTF">2008-10-17T11:51:54Z</dcterms:created>
  <dcterms:modified xsi:type="dcterms:W3CDTF">2018-10-30T12:57:07Z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