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8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<sst xmlns="http://schemas.openxmlformats.org/spreadsheetml/2006/main" count="410" uniqueCount="353">
  <si>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</si>
  <si>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</si>
  <si>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</si>
  <si>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</si>
  <si>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</si>
  <si>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</si>
  <si>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</si>
  <si>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</si>
  <si>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</si>
  <si>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</si>
  <si>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</si>
  <si>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</si>
  <si>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</si>
  <si>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</si>
  <si>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</si>
  <si>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</si>
  <si>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</si>
  <si>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</si>
  <si>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</si>
  <si>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</si>
  <si>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</si>
  <si>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</si>
  <si>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</si>
  <si>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</si>
  <si>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</si>
  <si>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</si>
  <si>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</si>
  <si>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</si>
  <si>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</si>
  <si>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</si>
  <si>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</si>
  <si>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</si>
  <si>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</si>
  <si>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</si>
  <si>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</si>
  <si>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</si>
  <si>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</si>
  <si>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</si>
  <si>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</si>
  <si>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</si>
  <si>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</si>
  <si>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</si>
  <si>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</si>
  <si>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</si>
  <si>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</si>
  <si>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</si>
  <si>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</si>
  <si>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</si>
  <si>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</si>
  <si>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</si>
  <si>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</si>
  <si>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</si>
  <si>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</si>
  <si>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</si>
  <si>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</si>
  <si>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</si>
  <si>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</si>
  <si>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</si>
  <si>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</si>
  <si>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</si>
  <si>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</si>
  <si>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</si>
  <si>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</si>
  <si>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</si>
  <si>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</si>
  <si>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</si>
  <si>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</si>
  <si>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</si>
  <si>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</si>
  <si>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</si>
  <si>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</si>
  <si>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</si>
  <si>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</si>
  <si>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</si>
  <si>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</si>
  <si>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</si>
  <si>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</si>
  <si>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</si>
  <si>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</si>
  <si>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</si>
  <si>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</si>
  <si>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</si>
  <si>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</si>
  <si>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</si>
  <si>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</si>
  <si>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</si>
  <si>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</si>
  <si>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</si>
  <si>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</si>
  <si>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</si>
  <si>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</si>
  <si>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</si>
  <si>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</si>
  <si>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</si>
  <si>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</si>
  <si>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</si>
  <si>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</si>
  <si>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</si>
  <si>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</si>
  <si>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</si>
  <si>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</si>
  <si>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</si>
  <si>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</si>
  <si>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</si>
  <si>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</si>
  <si>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</si>
  <si>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</si>
  <si>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</si>
  <si>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</si>
  <si>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</si>
  <si>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</si>
  <si>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</si>
  <si>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</si>
  <si>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</si>
  <si>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</si>
  <si>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</si>
  <si>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</si>
  <si>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</si>
  <si>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</si>
  <si>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</si>
  <si>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</si>
  <si>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</si>
  <si>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</si>
  <si>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</si>
  <si>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</si>
  <si>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</si>
  <si>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</si>
  <si>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</si>
  <si>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</si>
  <si>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</si>
  <si>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</si>
  <si>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</si>
  <si>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</si>
  <si>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</si>
  <si>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</si>
  <si>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</si>
  <si>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</si>
  <si>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</si>
  <si>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</si>
  <si>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</si>
  <si>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</si>
  <si>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</si>
  <si>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</si>
  <si>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</si>
  <si>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</si>
  <si>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</si>
  <si>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</si>
  <si>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</si>
  <si>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</si>
  <si>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</si>
  <si>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</si>
  <si>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</si>
  <si>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</si>
  <si>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</si>
  <si>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</si>
  <si>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</si>
  <si>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</si>
  <si>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</si>
  <si>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</si>
  <si>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</si>
  <si>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</si>
  <si>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</si>
  <si>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</si>
  <si>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</si>
  <si>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</si>
  <si>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</si>
  <si>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</si>
  <si>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</si>
  <si>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</si>
  <si>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</si>
  <si>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</si>
  <si>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</si>
  <si>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</si>
  <si>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</si>
  <si>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</si>
  <si>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</si>
  <si>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</si>
  <si>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</si>
  <si>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</si>
  <si>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</si>
  <si>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</si>
  <si>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</si>
  <si>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</si>
  <si>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</si>
  <si>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</si>
  <si>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</si>
  <si>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</si>
  <si>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</si>
  <si>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</si>
  <si>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</si>
  <si>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</si>
  <si>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</si>
  <si>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</si>
  <si>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</si>
  <si>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</si>
  <si>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</si>
  <si>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</si>
  <si>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</si>
  <si>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</si>
  <si>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</si>
  <si>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</si>
  <si>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</si>
  <si>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</si>
  <si>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</si>
  <si>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</si>
  <si>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</si>
  <si>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</si>
  <si>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</si>
  <si>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</si>
  <si>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</si>
  <si>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</si>
  <si>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</si>
  <si>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</si>
  <si>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</si>
  <si>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</si>
  <si>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</si>
  <si>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</si>
  <si>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</si>
  <si>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</si>
  <si>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</si>
  <si>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</si>
  <si>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</si>
  <si>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</si>
  <si>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</si>
  <si>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</si>
  <si>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</si>
  <si>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</si>
  <si>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</si>
  <si>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</si>
  <si>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</si>
  <si>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</si>
  <si>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</si>
  <si>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</si>
  <si>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</si>
  <si>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</si>
  <si>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</si>
  <si>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</si>
  <si>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</si>
  <si>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</si>
  <si>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</si>
  <si>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</si>
  <si>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</si>
  <si>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</si>
  <si>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</si>
  <si>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</si>
  <si>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</si>
  <si>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</si>
  <si>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</si>
  <si>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</si>
  <si>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</si>
  <si>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</si>
  <si>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</si>
  <si>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</si>
  <si>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</si>
  <si>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</si>
  <si>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</si>
  <si>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</si>
  <si>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</si>
  <si>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</si>
  <si>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</si>
  <si>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</si>
  <si>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</si>
  <si>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</si>
  <si>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</si>
  <si>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</si>
  <si>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</si>
  <si>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</si>
  <si>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</si>
  <si>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</si>
  <si>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</si>
  <si>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</si>
  <si>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</si>
  <si>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</si>
  <si>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</si>
  <si>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</si>
  <si>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</si>
  <si>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</si>
  <si>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</si>
  <si>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</si>
  <si>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</si>
  <si>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</si>
  <si>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</si>
  <si>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</si>
  <si>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</si>
  <si>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</si>
  <si>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</si>
  <si>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</si>
  <si>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</si>
  <si>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</si>
  <si>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</si>
  <si>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</si>
  <si>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</si>
  <si>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</si>
  <si>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</si>
  <si>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</si>
  <si>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</si>
  <si>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</si>
  <si>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</si>
  <si>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</si>
  <si>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</si>
  <si>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</si>
  <si>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</si>
  <si>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</si>
  <si>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</si>
  <si>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</si>
  <si>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</si>
  <si>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</si>
  <si>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</si>
  <si>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</si>
  <si>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</si>
  <si>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</si>
  <si>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</si>
  <si>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</si>
  <si>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</si>
  <si>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</si>
  <si>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</si>
  <si>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</si>
  <si>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</si>
  <si>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</si>
  <si>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</si>
  <si>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</si>
  <si>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</si>
  <si>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</si>
  <si>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01.01.2018.</t>
  </si>
  <si>
    <t>31.03.2018.</t>
  </si>
  <si>
    <t>3131467</t>
  </si>
  <si>
    <t>060000041</t>
  </si>
  <si>
    <t>54431828108</t>
  </si>
  <si>
    <t>JADROPLOV d.d.</t>
  </si>
  <si>
    <t>Split</t>
  </si>
  <si>
    <t>Obala kneza Branimira 16</t>
  </si>
  <si>
    <t>sanja.buzancic@jadroplov.com</t>
  </si>
  <si>
    <t>www.jadroplov.com</t>
  </si>
  <si>
    <t>SPLIT</t>
  </si>
  <si>
    <t>SPLITSKA DALMATINSKA</t>
  </si>
  <si>
    <t>DA</t>
  </si>
  <si>
    <t>5020</t>
  </si>
  <si>
    <t>APRIL MARINE INC.</t>
  </si>
  <si>
    <t>MONROVIA, LIBERIA</t>
  </si>
  <si>
    <t>BENE MARITIME INC.</t>
  </si>
  <si>
    <t>MAJURO, MARSHALL ISLANDS</t>
  </si>
  <si>
    <t>PERISTIL MARITIME INC.</t>
  </si>
  <si>
    <t>RADUNICA MARITIME INC.</t>
  </si>
  <si>
    <t>SPLIT MARITIME INC.</t>
  </si>
  <si>
    <t>TROGIR MARITIME INC.</t>
  </si>
  <si>
    <t>Sanja Bužančić</t>
  </si>
  <si>
    <t>021302650</t>
  </si>
  <si>
    <t>Branimir Kovačić</t>
  </si>
  <si>
    <t>stanje na dan 31.03.2018.</t>
  </si>
  <si>
    <t>Obveznik: JADROPLOV d.d.</t>
  </si>
  <si>
    <t>u razdoblju 01.01.2018. do 31.03.2018.</t>
  </si>
  <si>
    <t>01.01.</t>
  </si>
  <si>
    <t>Obveznik:  JADROPLOV d.d.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</si>
</sst>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right" vertical="top"/>
      <protection hidden="1"/>
    </xf>
    <xf numFmtId="0" fontId="3" fillId="0" borderId="16" xfId="0" applyFont="1" applyFill="1" applyBorder="1" applyAlignment="1" applyProtection="1">
      <alignment horizontal="right"/>
      <protection hidden="1"/>
    </xf>
    <xf numFmtId="0" fontId="0" fillId="0" borderId="30" xfId="0" applyFill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2" fillId="0" borderId="27" xfId="0" applyFont="1" applyFill="1" applyBorder="1" applyAlignment="1" applyProtection="1">
      <alignment horizontal="right" vertical="center"/>
      <protection hidden="1" locked="0"/>
    </xf>
    <xf numFmtId="0" fontId="2" fillId="0" borderId="28" xfId="0" applyFont="1" applyFill="1" applyBorder="1" applyAlignment="1" applyProtection="1">
      <alignment horizontal="right" vertical="center"/>
      <protection hidden="1" locked="0"/>
    </xf>
    <xf numFmtId="0" fontId="2" fillId="0" borderId="29" xfId="0" applyFont="1" applyFill="1" applyBorder="1" applyAlignment="1" applyProtection="1">
      <alignment horizontal="right" vertical="center"/>
      <protection hidden="1" locked="0"/>
    </xf>
    <xf numFmtId="0" fontId="3" fillId="0" borderId="17" xfId="0" applyFont="1" applyFill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1" fontId="2" fillId="34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34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34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34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a.buzancic@jadroplov.com" TargetMode="External" /><Relationship Id="rId2" Type="http://schemas.openxmlformats.org/officeDocument/2006/relationships/hyperlink" Target="http://www.jadroplov.com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3.8515625" style="11" customWidth="1"/>
    <col min="6" max="6" width="9.140625" style="11" customWidth="1"/>
    <col min="7" max="7" width="15.140625" style="11" customWidth="1"/>
    <col min="8" max="8" width="15.003906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248</v>
      </c>
      <c r="B1" s="155"/>
      <c r="C1" s="15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18" t="s">
        <v>323</v>
      </c>
      <c r="F2" s="12"/>
      <c r="G2" s="13" t="s">
        <v>250</v>
      </c>
      <c r="H2" s="118" t="s">
        <v>324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04" t="s">
        <v>317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5" t="s">
        <v>251</v>
      </c>
      <c r="B6" s="146"/>
      <c r="C6" s="160" t="s">
        <v>325</v>
      </c>
      <c r="D6" s="161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2"/>
      <c r="C7" s="16"/>
      <c r="D7" s="16"/>
      <c r="E7" s="28"/>
      <c r="F7" s="28"/>
      <c r="G7" s="28"/>
      <c r="H7" s="28"/>
      <c r="I7" s="91"/>
      <c r="J7" s="10"/>
      <c r="K7" s="10"/>
      <c r="L7" s="10"/>
    </row>
    <row r="8" spans="1:12" ht="12.75">
      <c r="A8" s="207" t="s">
        <v>252</v>
      </c>
      <c r="B8" s="208"/>
      <c r="C8" s="160" t="s">
        <v>326</v>
      </c>
      <c r="D8" s="161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0" t="s">
        <v>253</v>
      </c>
      <c r="B10" s="197"/>
      <c r="C10" s="199" t="s">
        <v>327</v>
      </c>
      <c r="D10" s="20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8"/>
      <c r="B11" s="19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5" t="s">
        <v>254</v>
      </c>
      <c r="B12" s="146"/>
      <c r="C12" s="190" t="s">
        <v>328</v>
      </c>
      <c r="D12" s="191"/>
      <c r="E12" s="191"/>
      <c r="F12" s="191"/>
      <c r="G12" s="191"/>
      <c r="H12" s="191"/>
      <c r="I12" s="19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5" t="s">
        <v>255</v>
      </c>
      <c r="B14" s="146"/>
      <c r="C14" s="193">
        <v>21000</v>
      </c>
      <c r="D14" s="194"/>
      <c r="E14" s="16"/>
      <c r="F14" s="162" t="s">
        <v>329</v>
      </c>
      <c r="G14" s="195"/>
      <c r="H14" s="195"/>
      <c r="I14" s="19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5" t="s">
        <v>256</v>
      </c>
      <c r="B16" s="146"/>
      <c r="C16" s="190" t="s">
        <v>330</v>
      </c>
      <c r="D16" s="191"/>
      <c r="E16" s="191"/>
      <c r="F16" s="191"/>
      <c r="G16" s="191"/>
      <c r="H16" s="191"/>
      <c r="I16" s="19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5" t="s">
        <v>257</v>
      </c>
      <c r="B18" s="146"/>
      <c r="C18" s="184" t="s">
        <v>331</v>
      </c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5" t="s">
        <v>258</v>
      </c>
      <c r="B20" s="146"/>
      <c r="C20" s="184" t="s">
        <v>332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5" t="s">
        <v>259</v>
      </c>
      <c r="B22" s="146"/>
      <c r="C22" s="119">
        <v>409</v>
      </c>
      <c r="D22" s="162" t="s">
        <v>333</v>
      </c>
      <c r="E22" s="187"/>
      <c r="F22" s="188"/>
      <c r="G22" s="145"/>
      <c r="H22" s="189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5" t="s">
        <v>260</v>
      </c>
      <c r="B24" s="146"/>
      <c r="C24" s="119">
        <v>17</v>
      </c>
      <c r="D24" s="162" t="s">
        <v>334</v>
      </c>
      <c r="E24" s="174"/>
      <c r="F24" s="174"/>
      <c r="G24" s="175"/>
      <c r="H24" s="50" t="s">
        <v>261</v>
      </c>
      <c r="I24" s="308">
        <v>32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5" t="s">
        <v>262</v>
      </c>
      <c r="B26" s="146"/>
      <c r="C26" s="120" t="s">
        <v>335</v>
      </c>
      <c r="D26" s="25"/>
      <c r="E26" s="32"/>
      <c r="F26" s="24"/>
      <c r="G26" s="176" t="s">
        <v>263</v>
      </c>
      <c r="H26" s="146"/>
      <c r="I26" s="121" t="s">
        <v>336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7" t="s">
        <v>264</v>
      </c>
      <c r="B28" s="178"/>
      <c r="C28" s="179"/>
      <c r="D28" s="179"/>
      <c r="E28" s="180" t="s">
        <v>265</v>
      </c>
      <c r="F28" s="181"/>
      <c r="G28" s="181"/>
      <c r="H28" s="182" t="s">
        <v>266</v>
      </c>
      <c r="I28" s="183"/>
      <c r="J28" s="10"/>
      <c r="K28" s="10"/>
      <c r="L28" s="10"/>
    </row>
    <row r="29" spans="1:12" ht="12.75">
      <c r="A29" s="98"/>
      <c r="B29" s="32"/>
      <c r="C29" s="32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 t="s">
        <v>337</v>
      </c>
      <c r="B30" s="166"/>
      <c r="C30" s="166"/>
      <c r="D30" s="167"/>
      <c r="E30" s="165" t="s">
        <v>338</v>
      </c>
      <c r="F30" s="166"/>
      <c r="G30" s="167"/>
      <c r="H30" s="160"/>
      <c r="I30" s="161"/>
      <c r="J30" s="10"/>
      <c r="K30" s="10"/>
      <c r="L30" s="10"/>
    </row>
    <row r="31" spans="1:12" ht="12.75">
      <c r="A31" s="135"/>
      <c r="B31" s="127"/>
      <c r="C31" s="127"/>
      <c r="D31" s="127"/>
      <c r="E31" s="127"/>
      <c r="F31" s="128"/>
      <c r="G31" s="129"/>
      <c r="H31" s="16"/>
      <c r="I31" s="99"/>
      <c r="J31" s="10"/>
      <c r="K31" s="10"/>
      <c r="L31" s="10"/>
    </row>
    <row r="32" spans="1:12" ht="12.75">
      <c r="A32" s="165" t="s">
        <v>339</v>
      </c>
      <c r="B32" s="166"/>
      <c r="C32" s="166"/>
      <c r="D32" s="167"/>
      <c r="E32" s="165" t="s">
        <v>340</v>
      </c>
      <c r="F32" s="166"/>
      <c r="G32" s="167"/>
      <c r="H32" s="160"/>
      <c r="I32" s="161"/>
      <c r="J32" s="10"/>
      <c r="K32" s="10"/>
      <c r="L32" s="10"/>
    </row>
    <row r="33" spans="1:12" ht="12.75">
      <c r="A33" s="136"/>
      <c r="B33" s="130"/>
      <c r="C33" s="131"/>
      <c r="D33" s="132"/>
      <c r="E33" s="132"/>
      <c r="F33" s="132"/>
      <c r="G33" s="133"/>
      <c r="H33" s="16"/>
      <c r="I33" s="100"/>
      <c r="J33" s="10"/>
      <c r="K33" s="10"/>
      <c r="L33" s="10"/>
    </row>
    <row r="34" spans="1:12" ht="12.75">
      <c r="A34" s="165" t="s">
        <v>341</v>
      </c>
      <c r="B34" s="166"/>
      <c r="C34" s="166"/>
      <c r="D34" s="167"/>
      <c r="E34" s="165" t="s">
        <v>340</v>
      </c>
      <c r="F34" s="166"/>
      <c r="G34" s="167"/>
      <c r="H34" s="160"/>
      <c r="I34" s="161"/>
      <c r="J34" s="10"/>
      <c r="K34" s="10"/>
      <c r="L34" s="10"/>
    </row>
    <row r="35" spans="1:12" ht="12.75">
      <c r="A35" s="136"/>
      <c r="B35" s="130"/>
      <c r="C35" s="131"/>
      <c r="D35" s="132"/>
      <c r="E35" s="132"/>
      <c r="F35" s="132"/>
      <c r="G35" s="133"/>
      <c r="H35" s="16"/>
      <c r="I35" s="100"/>
      <c r="J35" s="10"/>
      <c r="K35" s="10"/>
      <c r="L35" s="10"/>
    </row>
    <row r="36" spans="1:12" ht="12.75">
      <c r="A36" s="165" t="s">
        <v>342</v>
      </c>
      <c r="B36" s="166"/>
      <c r="C36" s="166"/>
      <c r="D36" s="167"/>
      <c r="E36" s="165" t="s">
        <v>340</v>
      </c>
      <c r="F36" s="166"/>
      <c r="G36" s="167"/>
      <c r="H36" s="160"/>
      <c r="I36" s="161"/>
      <c r="J36" s="10"/>
      <c r="K36" s="10"/>
      <c r="L36" s="10"/>
    </row>
    <row r="37" spans="1:12" ht="12.75">
      <c r="A37" s="136"/>
      <c r="B37" s="130"/>
      <c r="C37" s="131"/>
      <c r="D37" s="132"/>
      <c r="E37" s="132"/>
      <c r="F37" s="132"/>
      <c r="G37" s="132"/>
      <c r="H37" s="16"/>
      <c r="I37" s="93"/>
      <c r="J37" s="10"/>
      <c r="K37" s="10"/>
      <c r="L37" s="10"/>
    </row>
    <row r="38" spans="1:12" ht="12.75">
      <c r="A38" s="165" t="s">
        <v>343</v>
      </c>
      <c r="B38" s="166"/>
      <c r="C38" s="166"/>
      <c r="D38" s="167"/>
      <c r="E38" s="165" t="s">
        <v>340</v>
      </c>
      <c r="F38" s="166"/>
      <c r="G38" s="167"/>
      <c r="H38" s="160"/>
      <c r="I38" s="161"/>
      <c r="J38" s="10"/>
      <c r="K38" s="10"/>
      <c r="L38" s="10"/>
    </row>
    <row r="39" spans="1:12" ht="12.75">
      <c r="A39" s="135"/>
      <c r="B39" s="127"/>
      <c r="C39" s="168"/>
      <c r="D39" s="168"/>
      <c r="E39" s="134"/>
      <c r="F39" s="168"/>
      <c r="G39" s="168"/>
      <c r="H39" s="16"/>
      <c r="I39" s="93"/>
      <c r="J39" s="10"/>
      <c r="K39" s="10"/>
      <c r="L39" s="10"/>
    </row>
    <row r="40" spans="1:12" ht="12.75">
      <c r="A40" s="165" t="s">
        <v>344</v>
      </c>
      <c r="B40" s="166"/>
      <c r="C40" s="166"/>
      <c r="D40" s="167"/>
      <c r="E40" s="165" t="s">
        <v>340</v>
      </c>
      <c r="F40" s="166"/>
      <c r="G40" s="167"/>
      <c r="H40" s="160"/>
      <c r="I40" s="161"/>
      <c r="J40" s="10"/>
      <c r="K40" s="10"/>
      <c r="L40" s="10"/>
    </row>
    <row r="41" spans="1:12" ht="12.75">
      <c r="A41" s="122"/>
      <c r="B41" s="32"/>
      <c r="C41" s="32"/>
      <c r="D41" s="32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29"/>
      <c r="C42" s="30"/>
      <c r="D42" s="31"/>
      <c r="E42" s="16"/>
      <c r="F42" s="30"/>
      <c r="G42" s="31"/>
      <c r="H42" s="16"/>
      <c r="I42" s="93"/>
      <c r="J42" s="10"/>
      <c r="K42" s="10"/>
      <c r="L42" s="10"/>
    </row>
    <row r="43" spans="1:12" ht="12.75">
      <c r="A43" s="103"/>
      <c r="B43" s="33"/>
      <c r="C43" s="33"/>
      <c r="D43" s="20"/>
      <c r="E43" s="20"/>
      <c r="F43" s="33"/>
      <c r="G43" s="20"/>
      <c r="H43" s="20"/>
      <c r="I43" s="104"/>
      <c r="J43" s="10"/>
      <c r="K43" s="10"/>
      <c r="L43" s="10"/>
    </row>
    <row r="44" spans="1:12" ht="12.75">
      <c r="A44" s="140" t="s">
        <v>267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101"/>
      <c r="B45" s="29"/>
      <c r="C45" s="169"/>
      <c r="D45" s="170"/>
      <c r="E45" s="16"/>
      <c r="F45" s="169"/>
      <c r="G45" s="171"/>
      <c r="H45" s="34"/>
      <c r="I45" s="105"/>
      <c r="J45" s="10"/>
      <c r="K45" s="10"/>
      <c r="L45" s="10"/>
    </row>
    <row r="46" spans="1:12" ht="12.75">
      <c r="A46" s="140" t="s">
        <v>268</v>
      </c>
      <c r="B46" s="141"/>
      <c r="C46" s="162" t="s">
        <v>345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0" t="s">
        <v>270</v>
      </c>
      <c r="B48" s="141"/>
      <c r="C48" s="147" t="s">
        <v>346</v>
      </c>
      <c r="D48" s="143"/>
      <c r="E48" s="144"/>
      <c r="F48" s="16"/>
      <c r="G48" s="50" t="s">
        <v>271</v>
      </c>
      <c r="H48" s="147"/>
      <c r="I48" s="14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0" t="s">
        <v>257</v>
      </c>
      <c r="B50" s="141"/>
      <c r="C50" s="142" t="s">
        <v>331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5" t="s">
        <v>272</v>
      </c>
      <c r="B52" s="146"/>
      <c r="C52" s="147" t="s">
        <v>347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ht="12.75">
      <c r="A53" s="106"/>
      <c r="B53" s="20"/>
      <c r="C53" s="156" t="s">
        <v>273</v>
      </c>
      <c r="D53" s="156"/>
      <c r="E53" s="156"/>
      <c r="F53" s="156"/>
      <c r="G53" s="156"/>
      <c r="H53" s="156"/>
      <c r="I53" s="107"/>
      <c r="J53" s="10"/>
      <c r="K53" s="10"/>
      <c r="L53" s="10"/>
    </row>
    <row r="54" spans="1:12" ht="12.75">
      <c r="A54" s="106"/>
      <c r="B54" s="20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149" t="s">
        <v>274</v>
      </c>
      <c r="C55" s="150"/>
      <c r="D55" s="150"/>
      <c r="E55" s="150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51" t="s">
        <v>306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106"/>
      <c r="B57" s="151" t="s">
        <v>307</v>
      </c>
      <c r="C57" s="152"/>
      <c r="D57" s="152"/>
      <c r="E57" s="152"/>
      <c r="F57" s="152"/>
      <c r="G57" s="152"/>
      <c r="H57" s="152"/>
      <c r="I57" s="108"/>
      <c r="J57" s="10"/>
      <c r="K57" s="10"/>
      <c r="L57" s="10"/>
    </row>
    <row r="58" spans="1:12" ht="12.75">
      <c r="A58" s="106"/>
      <c r="B58" s="151" t="s">
        <v>308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106"/>
      <c r="B59" s="151" t="s">
        <v>309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6"/>
      <c r="H61" s="37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2"/>
      <c r="G62" s="157" t="s">
        <v>277</v>
      </c>
      <c r="H62" s="158"/>
      <c r="I62" s="15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8"/>
      <c r="H63" s="139"/>
      <c r="I63" s="117"/>
      <c r="J63" s="10"/>
      <c r="K63" s="10"/>
      <c r="L63" s="10"/>
    </row>
  </sheetData>
  <sheetProtection/>
  <protectedRanges>
    <protectedRange sqref="E2 H2 F14:I14 C26 I26 I24 H30:I30 H32:I32" name="Range1"/>
    <protectedRange sqref="C6:D6" name="Range1_1_1_3"/>
    <protectedRange sqref="C8:D8" name="Range1_2_1_3"/>
    <protectedRange sqref="C10:D10" name="Range1_2"/>
    <protectedRange sqref="C14:D14" name="Range1_5"/>
    <protectedRange sqref="C16:I16" name="Range1_6"/>
    <protectedRange sqref="C18:I18" name="Range1_2_2"/>
    <protectedRange sqref="C20:I20" name="Range1_2_3_1"/>
    <protectedRange sqref="C22:F22" name="Range1_7_1"/>
    <protectedRange sqref="C24:G24" name="Range1_2_4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34:D34"/>
    <mergeCell ref="E34:G34"/>
    <mergeCell ref="H34:I34"/>
    <mergeCell ref="A24:B24"/>
    <mergeCell ref="D24:G24"/>
    <mergeCell ref="A26:B26"/>
    <mergeCell ref="G26:H26"/>
    <mergeCell ref="A28:D28"/>
    <mergeCell ref="E28:G28"/>
    <mergeCell ref="H28:I28"/>
    <mergeCell ref="E38:G38"/>
    <mergeCell ref="H38:I38"/>
    <mergeCell ref="A40:D40"/>
    <mergeCell ref="F39:G39"/>
    <mergeCell ref="A30:D30"/>
    <mergeCell ref="E30:G30"/>
    <mergeCell ref="H30:I30"/>
    <mergeCell ref="A32:D32"/>
    <mergeCell ref="E32:G32"/>
    <mergeCell ref="H32:I32"/>
    <mergeCell ref="A48:B48"/>
    <mergeCell ref="C48:E48"/>
    <mergeCell ref="H48:I48"/>
    <mergeCell ref="A36:D36"/>
    <mergeCell ref="E36:G36"/>
    <mergeCell ref="H36:I36"/>
    <mergeCell ref="C45:D45"/>
    <mergeCell ref="F45:G45"/>
    <mergeCell ref="C46:I46"/>
    <mergeCell ref="A38:D38"/>
    <mergeCell ref="A1:C1"/>
    <mergeCell ref="C53:H53"/>
    <mergeCell ref="G62:I62"/>
    <mergeCell ref="A46:B46"/>
    <mergeCell ref="A44:B44"/>
    <mergeCell ref="C44:D44"/>
    <mergeCell ref="F44:I44"/>
    <mergeCell ref="E40:G40"/>
    <mergeCell ref="H40:I40"/>
    <mergeCell ref="C39:D39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nja.buzancic@jadroplov.com"/>
    <hyperlink ref="C20" r:id="rId2" display="www.jadroplov.com"/>
    <hyperlink ref="C50" r:id="rId3" display="sanja.buzancic@jadroplov.com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5.8515625" style="51" customWidth="1"/>
    <col min="9" max="9" width="9.140625" style="51" customWidth="1"/>
    <col min="10" max="10" width="10.42187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349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57" t="s">
        <v>278</v>
      </c>
      <c r="J4" s="58" t="s">
        <v>319</v>
      </c>
      <c r="K4" s="59" t="s">
        <v>320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6">
        <v>2</v>
      </c>
      <c r="J5" s="55">
        <v>3</v>
      </c>
      <c r="K5" s="55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9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2">
        <f>J9+J16+J26+J35+J39</f>
        <v>674335710.72</v>
      </c>
      <c r="K8" s="52">
        <f>K9+K16+K26+K35+K39</f>
        <v>638427571.93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2">
        <f>SUM(J10:J15)</f>
        <v>33680.48</v>
      </c>
      <c r="K9" s="52">
        <f>SUM(K10:K15)</f>
        <v>24828.06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>
        <v>0</v>
      </c>
      <c r="K10" s="7">
        <v>0</v>
      </c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33680.48</v>
      </c>
      <c r="K11" s="7">
        <v>24828.06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0</v>
      </c>
      <c r="K12" s="7">
        <v>0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0</v>
      </c>
      <c r="K13" s="7">
        <v>0</v>
      </c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0</v>
      </c>
      <c r="K14" s="7">
        <v>0</v>
      </c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7">
        <v>0</v>
      </c>
      <c r="K15" s="7">
        <v>0</v>
      </c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2">
        <f>SUM(J17:J25)</f>
        <v>674298294.88</v>
      </c>
      <c r="K16" s="52">
        <f>SUM(K17:K25)</f>
        <v>638399008.87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0</v>
      </c>
      <c r="K17" s="7">
        <v>0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4446813.23</v>
      </c>
      <c r="K18" s="7">
        <v>4197584.46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197266.67</v>
      </c>
      <c r="K19" s="7">
        <v>191495.46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669512476.44</v>
      </c>
      <c r="K20" s="7">
        <v>633873620.13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>
        <v>0</v>
      </c>
      <c r="K21" s="7">
        <v>0</v>
      </c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141738.54</v>
      </c>
      <c r="K22" s="7">
        <v>136308.82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0</v>
      </c>
      <c r="K23" s="7">
        <v>0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0</v>
      </c>
      <c r="K24" s="7">
        <v>0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0</v>
      </c>
      <c r="K25" s="7">
        <v>0</v>
      </c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2">
        <f>SUM(J27:J34)</f>
        <v>3735.36</v>
      </c>
      <c r="K26" s="52">
        <f>SUM(K27:K34)</f>
        <v>3735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0</v>
      </c>
      <c r="K27" s="7">
        <v>0</v>
      </c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>
        <v>0</v>
      </c>
      <c r="K28" s="7">
        <v>0</v>
      </c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0</v>
      </c>
      <c r="K29" s="7">
        <v>0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>
        <v>0</v>
      </c>
      <c r="K30" s="7">
        <v>0</v>
      </c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0</v>
      </c>
      <c r="K31" s="7">
        <v>0</v>
      </c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3735.36</v>
      </c>
      <c r="K32" s="7">
        <v>3735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0</v>
      </c>
      <c r="K33" s="7">
        <v>0</v>
      </c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>
        <v>0</v>
      </c>
      <c r="K34" s="7">
        <v>0</v>
      </c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>
        <v>0</v>
      </c>
      <c r="K36" s="7">
        <v>0</v>
      </c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0</v>
      </c>
      <c r="K37" s="7">
        <v>0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0</v>
      </c>
      <c r="K38" s="7">
        <v>0</v>
      </c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0</v>
      </c>
      <c r="K39" s="7">
        <v>0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2">
        <f>J41+J49+J56+J64</f>
        <v>24988797.88</v>
      </c>
      <c r="K40" s="52">
        <f>K41+K49+K56+K64</f>
        <v>24471969.57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2">
        <f>SUM(J42:J48)</f>
        <v>8846514.66</v>
      </c>
      <c r="K41" s="52">
        <f>SUM(K42:K48)</f>
        <v>9836959.96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8846514.66</v>
      </c>
      <c r="K42" s="7">
        <v>9836959.96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0</v>
      </c>
      <c r="K43" s="7">
        <v>0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>
        <v>0</v>
      </c>
      <c r="K44" s="7">
        <v>0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0</v>
      </c>
      <c r="K45" s="7">
        <v>0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>
        <v>0</v>
      </c>
      <c r="K46" s="7">
        <v>0</v>
      </c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0</v>
      </c>
      <c r="K47" s="7">
        <v>0</v>
      </c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>
        <v>0</v>
      </c>
      <c r="K48" s="7">
        <v>0</v>
      </c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2">
        <f>SUM(J50:J55)</f>
        <v>11654764.91</v>
      </c>
      <c r="K49" s="52">
        <f>SUM(K50:K55)</f>
        <v>11933557.04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0</v>
      </c>
      <c r="K50" s="7">
        <v>0</v>
      </c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2182756.43</v>
      </c>
      <c r="K51" s="7">
        <v>2635372.2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>
        <v>0</v>
      </c>
      <c r="K52" s="7">
        <v>0</v>
      </c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0</v>
      </c>
      <c r="K53" s="7">
        <v>0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98700.96</v>
      </c>
      <c r="K54" s="7">
        <v>52173.21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f>5927746.19+3445561.33</f>
        <v>9373307.52</v>
      </c>
      <c r="K55" s="7">
        <f>5923915.93+3322095.7</f>
        <v>9246011.629999999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2">
        <f>SUM(J57:J63)</f>
        <v>110090.26999999981</v>
      </c>
      <c r="K56" s="52">
        <f>SUM(K57:K63)</f>
        <v>105976.95999999976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>
        <v>0</v>
      </c>
      <c r="K57" s="7">
        <v>0</v>
      </c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>
        <v>0</v>
      </c>
      <c r="K58" s="7">
        <v>0</v>
      </c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>
        <v>10759.97</v>
      </c>
      <c r="K59" s="7">
        <v>10759.97</v>
      </c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>
        <v>0</v>
      </c>
      <c r="K60" s="7">
        <v>0</v>
      </c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>
        <v>0</v>
      </c>
      <c r="K61" s="7">
        <v>0</v>
      </c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f>3544891.63-3445561.33</f>
        <v>99330.29999999981</v>
      </c>
      <c r="K62" s="7">
        <f>3417312.69-3322095.7</f>
        <v>95216.98999999976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0</v>
      </c>
      <c r="K63" s="7">
        <v>0</v>
      </c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4377428.04</v>
      </c>
      <c r="K64" s="7">
        <v>2595475.61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9890491.51</v>
      </c>
      <c r="K65" s="7">
        <v>8741290.01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6">
        <f>J7+J8+J40+J65</f>
        <v>709215000.11</v>
      </c>
      <c r="K66" s="52">
        <f>K7+K8+K40+K65</f>
        <v>671640831.51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0</v>
      </c>
      <c r="K67" s="8">
        <v>0</v>
      </c>
    </row>
    <row r="68" spans="1:11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53">
        <f>J70+J71+J72+J78+J79+J82+J85</f>
        <v>256392074.99</v>
      </c>
      <c r="K69" s="53">
        <f>K70+K71+K72+K78+K79+K82+K85</f>
        <v>234036959.57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81833700</v>
      </c>
      <c r="K70" s="7">
        <v>81833700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0</v>
      </c>
      <c r="K71" s="7">
        <v>0</v>
      </c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2">
        <f>J73+J74-J75+J76+J77</f>
        <v>216708216.81</v>
      </c>
      <c r="K72" s="52">
        <f>K73+K74-K75+K76+K77</f>
        <v>204321220.45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0</v>
      </c>
      <c r="K73" s="7">
        <v>0</v>
      </c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2423490</v>
      </c>
      <c r="K74" s="7">
        <v>2423490</v>
      </c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2423490</v>
      </c>
      <c r="K75" s="7">
        <v>2423490</v>
      </c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>
        <v>0</v>
      </c>
      <c r="K76" s="7">
        <v>0</v>
      </c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216708216.81</v>
      </c>
      <c r="K77" s="7">
        <v>204321220.45</v>
      </c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0</v>
      </c>
      <c r="K78" s="7">
        <v>0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2">
        <f>J80-J81</f>
        <v>-5314736.82</v>
      </c>
      <c r="K79" s="52">
        <f>K80-K81</f>
        <v>-42149841.32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0</v>
      </c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5314736.82</v>
      </c>
      <c r="K81" s="7">
        <v>42149841.32</v>
      </c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2">
        <f>+J83-J84</f>
        <v>-36835105</v>
      </c>
      <c r="K82" s="52">
        <f>K83-K84</f>
        <v>-9968119.56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0</v>
      </c>
      <c r="K83" s="7">
        <v>0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36835105</v>
      </c>
      <c r="K84" s="7">
        <v>9968119.56</v>
      </c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0</v>
      </c>
      <c r="K85" s="7">
        <v>0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2">
        <f>SUM(J87:J89)</f>
        <v>14623100.58</v>
      </c>
      <c r="K86" s="52">
        <f>SUM(K87:K89)</f>
        <v>14068435.27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144005.9</v>
      </c>
      <c r="K87" s="7">
        <v>144005.9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>
        <v>0</v>
      </c>
      <c r="K88" s="7">
        <v>0</v>
      </c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14479094.68</v>
      </c>
      <c r="K89" s="7">
        <v>13924429.37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2">
        <f>SUM(J91:J99)</f>
        <v>181834602.8</v>
      </c>
      <c r="K90" s="52">
        <f>SUM(K91:K99)</f>
        <v>174931816.06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0</v>
      </c>
      <c r="K91" s="7">
        <v>0</v>
      </c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>
        <v>0</v>
      </c>
      <c r="K92" s="7">
        <v>0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181834602.8</v>
      </c>
      <c r="K93" s="7">
        <v>174931816.06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>
        <v>0</v>
      </c>
      <c r="K94" s="7">
        <v>0</v>
      </c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>
        <v>0</v>
      </c>
      <c r="K95" s="7">
        <v>0</v>
      </c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>
        <v>0</v>
      </c>
      <c r="K96" s="7">
        <v>0</v>
      </c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>
        <v>0</v>
      </c>
      <c r="K97" s="7">
        <v>0</v>
      </c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0</v>
      </c>
      <c r="K98" s="7">
        <v>0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0</v>
      </c>
      <c r="K99" s="7">
        <v>0</v>
      </c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2">
        <f>SUM(J101:J112)</f>
        <v>252549903.46000004</v>
      </c>
      <c r="K100" s="52">
        <f>SUM(K101:K112)</f>
        <v>243642991.98000002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0</v>
      </c>
      <c r="K101" s="7">
        <v>0</v>
      </c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>
        <v>0</v>
      </c>
      <c r="K102" s="7">
        <v>0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213707693.63</v>
      </c>
      <c r="K103" s="7">
        <v>205462048.29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30934.34</v>
      </c>
      <c r="K104" s="7">
        <v>30934.34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29114172.43</v>
      </c>
      <c r="K105" s="7">
        <v>28338681.94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>
        <v>0</v>
      </c>
      <c r="K106" s="7">
        <v>0</v>
      </c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>
        <v>0</v>
      </c>
      <c r="K107" s="7">
        <v>0</v>
      </c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4632988.05</v>
      </c>
      <c r="K108" s="7">
        <v>4439730.34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546832.52</v>
      </c>
      <c r="K109" s="7">
        <v>512009.99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0</v>
      </c>
      <c r="K110" s="7">
        <v>0</v>
      </c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>
        <v>0</v>
      </c>
      <c r="K111" s="7">
        <v>0</v>
      </c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4517282.49</v>
      </c>
      <c r="K112" s="7">
        <f>4859591.08-4</f>
        <v>4859587.08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3815318.28</v>
      </c>
      <c r="K113" s="7">
        <v>4960629.06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6">
        <f>J69+J86+J90+J100+J113</f>
        <v>709215000.11</v>
      </c>
      <c r="K114" s="52">
        <f>K69+K86+K90+K100+K113</f>
        <v>671640831.9399999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>
        <v>0</v>
      </c>
      <c r="K115" s="8">
        <v>0</v>
      </c>
    </row>
    <row r="116" spans="1:11" ht="12.75">
      <c r="A116" s="231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5"/>
      <c r="J117" s="245"/>
      <c r="K117" s="246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v>256392075</v>
      </c>
      <c r="K118" s="7">
        <f>+K69</f>
        <v>234036959.57</v>
      </c>
    </row>
    <row r="119" spans="1:11" ht="12.75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8">
        <v>0</v>
      </c>
      <c r="K119" s="8">
        <v>0</v>
      </c>
    </row>
    <row r="120" spans="1:11" ht="12.75">
      <c r="A120" s="250" t="s">
        <v>311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20" t="s">
        <v>350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2.75" customHeight="1">
      <c r="A3" s="252" t="s">
        <v>352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7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3">
        <f>SUM(J8:J9)</f>
        <v>47882233</v>
      </c>
      <c r="K7" s="53">
        <f>SUM(K8:K9)</f>
        <v>47882233</v>
      </c>
      <c r="L7" s="53">
        <f>SUM(L8:L9)</f>
        <v>42915778.71</v>
      </c>
      <c r="M7" s="53">
        <f>SUM(M8:M9)</f>
        <v>42915778.71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28687586</v>
      </c>
      <c r="K8" s="7">
        <v>28687586</v>
      </c>
      <c r="L8" s="7">
        <v>31155544.31</v>
      </c>
      <c r="M8" s="7">
        <v>31155544.31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19194647</v>
      </c>
      <c r="K9" s="7">
        <v>19194647</v>
      </c>
      <c r="L9" s="7">
        <v>11760234.4</v>
      </c>
      <c r="M9" s="7">
        <v>11760234.4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2">
        <f>J11+J12+J16+J20+J21+J22+J25+J26</f>
        <v>53500356</v>
      </c>
      <c r="K10" s="52">
        <f>K11+K12+K16+K20+K21+K22+K25+K26</f>
        <v>53500356</v>
      </c>
      <c r="L10" s="52">
        <f>L11+L12+L16+L20+L21+L22+L25+L26</f>
        <v>50489628.879999995</v>
      </c>
      <c r="M10" s="52">
        <f>M11+M12+M16+M20+M21+M22+M25+M26</f>
        <v>50489628.879999995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2">
        <f>SUM(J13:J15)</f>
        <v>24159763</v>
      </c>
      <c r="K12" s="52">
        <f>SUM(K13:K15)</f>
        <v>24159763</v>
      </c>
      <c r="L12" s="52">
        <f>SUM(L13:L15)</f>
        <v>18194569.93</v>
      </c>
      <c r="M12" s="52">
        <f>SUM(M13:M15)</f>
        <v>18194569.93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22819684</v>
      </c>
      <c r="K13" s="7">
        <v>22819684</v>
      </c>
      <c r="L13" s="7">
        <v>16908422.3</v>
      </c>
      <c r="M13" s="7">
        <v>16908422.3</v>
      </c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1340079</v>
      </c>
      <c r="K15" s="7">
        <v>1340079</v>
      </c>
      <c r="L15" s="7">
        <v>1286147.63</v>
      </c>
      <c r="M15" s="7">
        <v>1286147.63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2">
        <f>SUM(J17:J19)</f>
        <v>1014182</v>
      </c>
      <c r="K16" s="52">
        <f>SUM(K17:K19)</f>
        <v>1014182</v>
      </c>
      <c r="L16" s="52">
        <f>SUM(L17:L19)</f>
        <v>1165442.39</v>
      </c>
      <c r="M16" s="52">
        <f>SUM(M17:M19)</f>
        <v>1165442.39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633765</v>
      </c>
      <c r="K17" s="7">
        <v>633765</v>
      </c>
      <c r="L17" s="7">
        <v>708349.2</v>
      </c>
      <c r="M17" s="7">
        <v>708349.2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231578</v>
      </c>
      <c r="K18" s="7">
        <v>231578</v>
      </c>
      <c r="L18" s="7">
        <v>290306.88</v>
      </c>
      <c r="M18" s="7">
        <v>290306.88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148839</v>
      </c>
      <c r="K19" s="7">
        <v>148839</v>
      </c>
      <c r="L19" s="7">
        <v>166786.31</v>
      </c>
      <c r="M19" s="7">
        <v>166786.31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11808993</v>
      </c>
      <c r="K20" s="7">
        <v>11808993</v>
      </c>
      <c r="L20" s="7">
        <v>10228091.08</v>
      </c>
      <c r="M20" s="7">
        <v>10228091.08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16482954</v>
      </c>
      <c r="K21" s="7">
        <v>16482954</v>
      </c>
      <c r="L21" s="7">
        <v>20360977.04</v>
      </c>
      <c r="M21" s="7">
        <v>20360977.04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34464</v>
      </c>
      <c r="K26" s="7">
        <v>34464</v>
      </c>
      <c r="L26" s="7">
        <v>540548.44</v>
      </c>
      <c r="M26" s="7">
        <v>540548.44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2">
        <f>SUM(J28:J32)</f>
        <v>3851160</v>
      </c>
      <c r="K27" s="52">
        <f>SUM(K28:K32)</f>
        <v>3851160</v>
      </c>
      <c r="L27" s="52">
        <f>SUM(L28:L32)</f>
        <v>4747261.16</v>
      </c>
      <c r="M27" s="52">
        <f>SUM(M28:M32)</f>
        <v>4747261.16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191931</v>
      </c>
      <c r="K28" s="7">
        <v>191931</v>
      </c>
      <c r="L28" s="7">
        <v>0</v>
      </c>
      <c r="M28" s="7">
        <v>0</v>
      </c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f>5065184-1405955</f>
        <v>3659229</v>
      </c>
      <c r="K29" s="7">
        <f>5065184-1405955</f>
        <v>3659229</v>
      </c>
      <c r="L29" s="7">
        <f>6810643.31-2063382.15</f>
        <v>4747261.16</v>
      </c>
      <c r="M29" s="7">
        <f>6810643.31-2063382.15</f>
        <v>4747261.16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2">
        <f>SUM(J34:J37)</f>
        <v>6303681</v>
      </c>
      <c r="K33" s="52">
        <f>SUM(K34:K37)</f>
        <v>6303681</v>
      </c>
      <c r="L33" s="52">
        <f>SUM(L34:L37)</f>
        <v>7141530.529999999</v>
      </c>
      <c r="M33" s="52">
        <f>SUM(M34:M37)</f>
        <v>7141530.529999999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68170.77</v>
      </c>
      <c r="M34" s="7">
        <v>68170.77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f>7521944-1405955</f>
        <v>6115989</v>
      </c>
      <c r="K35" s="7">
        <f>7521944-1405955</f>
        <v>6115989</v>
      </c>
      <c r="L35" s="7">
        <f>9126109.89-2063382.15</f>
        <v>7062727.74</v>
      </c>
      <c r="M35" s="7">
        <f>9126109.89-2063382.15</f>
        <v>7062727.74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187692</v>
      </c>
      <c r="K37" s="7">
        <v>187692</v>
      </c>
      <c r="L37" s="7">
        <v>10632.02</v>
      </c>
      <c r="M37" s="7">
        <v>10632.02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2">
        <f>J7+J27+J38+J40</f>
        <v>51733393</v>
      </c>
      <c r="K42" s="52">
        <f>K7+K27+K38+K40</f>
        <v>51733393</v>
      </c>
      <c r="L42" s="52">
        <f>L7+L27+L38+L40</f>
        <v>47663039.870000005</v>
      </c>
      <c r="M42" s="52">
        <f>M7+M27+M38+M40</f>
        <v>47663039.870000005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2">
        <f>J10+J33+J39+J41</f>
        <v>59804037</v>
      </c>
      <c r="K43" s="52">
        <f>K10+K33+K39+K41</f>
        <v>59804037</v>
      </c>
      <c r="L43" s="52">
        <f>L10+L33+L39+L41</f>
        <v>57631159.41</v>
      </c>
      <c r="M43" s="52">
        <f>M10+M33+M39+M41</f>
        <v>57631159.41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2">
        <f>J42-J43</f>
        <v>-8070644</v>
      </c>
      <c r="K44" s="52">
        <f>K42-K43</f>
        <v>-8070644</v>
      </c>
      <c r="L44" s="52">
        <f>L42-L43</f>
        <v>-9968119.539999992</v>
      </c>
      <c r="M44" s="52">
        <f>M42-M43</f>
        <v>-9968119.539999992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2">
        <f>IF(J43&gt;J42,J43-J42,0)</f>
        <v>8070644</v>
      </c>
      <c r="K46" s="52">
        <f>IF(K43&gt;K42,K43-K42,0)</f>
        <v>8070644</v>
      </c>
      <c r="L46" s="52">
        <f>IF(L43&gt;L42,L43-L42,0)</f>
        <v>9968119.539999992</v>
      </c>
      <c r="M46" s="52">
        <f>IF(M43&gt;M42,M43-M42,0)</f>
        <v>9968119.539999992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2">
        <f>J44-J47</f>
        <v>-8070644</v>
      </c>
      <c r="K48" s="52">
        <f>K44-K47</f>
        <v>-8070644</v>
      </c>
      <c r="L48" s="52">
        <f>L44-L47</f>
        <v>-9968119.539999992</v>
      </c>
      <c r="M48" s="52">
        <f>M44-M47</f>
        <v>-9968119.539999992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60">
        <f>IF(J48&lt;0,-J48,0)</f>
        <v>8070644</v>
      </c>
      <c r="K50" s="60">
        <f>IF(K48&lt;0,-K48,0)</f>
        <v>8070644</v>
      </c>
      <c r="L50" s="60">
        <f>IF(L48&lt;0,-L48,0)</f>
        <v>9968119.539999992</v>
      </c>
      <c r="M50" s="60">
        <f>IF(M48&lt;0,-M48,0)</f>
        <v>9968119.539999992</v>
      </c>
    </row>
    <row r="51" spans="1:13" ht="12.75" customHeight="1">
      <c r="A51" s="231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58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4"/>
      <c r="J52" s="54"/>
      <c r="K52" s="54"/>
      <c r="L52" s="54"/>
      <c r="M52" s="137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>
        <f>J48</f>
        <v>-8070644</v>
      </c>
      <c r="K53" s="7">
        <f>K48</f>
        <v>-8070644</v>
      </c>
      <c r="L53" s="7">
        <f>L48</f>
        <v>-9968119.539999992</v>
      </c>
      <c r="M53" s="7">
        <f>M48</f>
        <v>-9968119.539999992</v>
      </c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1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58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f>J48</f>
        <v>-8070644</v>
      </c>
      <c r="K56" s="6">
        <f>K48</f>
        <v>-8070644</v>
      </c>
      <c r="L56" s="6">
        <f>L48</f>
        <v>-9968119.539999992</v>
      </c>
      <c r="M56" s="6">
        <f>M48</f>
        <v>-9968119.539999992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2">
        <f>SUM(J58:J64)</f>
        <v>-13741921</v>
      </c>
      <c r="K57" s="52">
        <f>SUM(K58:K64)</f>
        <v>-13741921</v>
      </c>
      <c r="L57" s="52">
        <f>SUM(L58:L64)</f>
        <v>-12386996.36</v>
      </c>
      <c r="M57" s="52">
        <f>SUM(M58:M64)</f>
        <v>-12386996.36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-13741921</v>
      </c>
      <c r="K58" s="7">
        <v>-13741921</v>
      </c>
      <c r="L58" s="7">
        <v>-12386996.36</v>
      </c>
      <c r="M58" s="7">
        <v>-12386996.36</v>
      </c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2">
        <f>J57-J65</f>
        <v>-13741921</v>
      </c>
      <c r="K66" s="52">
        <f>K57-K65</f>
        <v>-13741921</v>
      </c>
      <c r="L66" s="52">
        <f>L57-L65</f>
        <v>-12386996.36</v>
      </c>
      <c r="M66" s="52">
        <f>M57-M65</f>
        <v>-12386996.36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0">
        <f>J56+J66</f>
        <v>-21812565</v>
      </c>
      <c r="K67" s="60">
        <f>K56+K66</f>
        <v>-21812565</v>
      </c>
      <c r="L67" s="60">
        <f>L56+L66</f>
        <v>-22355115.89999999</v>
      </c>
      <c r="M67" s="60">
        <f>M56+M66</f>
        <v>-22355115.89999999</v>
      </c>
    </row>
    <row r="68" spans="1:13" ht="12.75" customHeight="1">
      <c r="A68" s="265" t="s">
        <v>313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7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70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>
        <f>J67</f>
        <v>-21812565</v>
      </c>
      <c r="K70" s="7">
        <f>K67</f>
        <v>-21812565</v>
      </c>
      <c r="L70" s="7">
        <f>L67</f>
        <v>-22355115.89999999</v>
      </c>
      <c r="M70" s="7">
        <f>M67</f>
        <v>-22355115.89999999</v>
      </c>
    </row>
    <row r="71" spans="1:13" ht="12.75">
      <c r="A71" s="262" t="s">
        <v>235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8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.75" customHeight="1">
      <c r="A2" s="273" t="s">
        <v>350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1" t="s">
        <v>352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319</v>
      </c>
      <c r="K4" s="65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6">
        <v>2</v>
      </c>
      <c r="J5" s="67" t="s">
        <v>283</v>
      </c>
      <c r="K5" s="67" t="s">
        <v>284</v>
      </c>
    </row>
    <row r="6" spans="1:11" ht="12.75">
      <c r="A6" s="231" t="s">
        <v>156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v>-8070644</v>
      </c>
      <c r="K7" s="7">
        <v>-9968120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11808993</v>
      </c>
      <c r="K8" s="7">
        <v>10228091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v>0</v>
      </c>
      <c r="K9" s="7">
        <v>158453</v>
      </c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7">
        <v>3750783</v>
      </c>
      <c r="K10" s="7">
        <f>1201721-413640</f>
        <v>788081</v>
      </c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7">
        <v>741856</v>
      </c>
      <c r="K11" s="7">
        <v>0</v>
      </c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7">
        <v>0</v>
      </c>
      <c r="K12" s="7">
        <v>0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52">
        <f>SUM(J7:J12)</f>
        <v>8230988</v>
      </c>
      <c r="K13" s="52">
        <f>SUM(K7:K12)</f>
        <v>1206505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7">
        <v>310988</v>
      </c>
      <c r="K14" s="7">
        <v>0</v>
      </c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7">
        <v>0</v>
      </c>
      <c r="K15" s="7">
        <v>0</v>
      </c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>
        <v>0</v>
      </c>
      <c r="K16" s="7">
        <v>990445</v>
      </c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>
        <v>2895333</v>
      </c>
      <c r="K17" s="7">
        <f>32922745-30719213</f>
        <v>2203532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2">
        <f>SUM(J14:J17)</f>
        <v>3206321</v>
      </c>
      <c r="K18" s="52">
        <f>SUM(K14:K17)</f>
        <v>3193977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2">
        <f>IF(J13&gt;J18,J13-J18,0)</f>
        <v>5024667</v>
      </c>
      <c r="K19" s="52">
        <f>IF(K13&gt;K18,K13-K18,0)</f>
        <v>0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52">
        <f>IF(J18&gt;J13,J18-J13,0)</f>
        <v>0</v>
      </c>
      <c r="K20" s="52">
        <f>IF(K18&gt;K13,K18-K13,0)</f>
        <v>1987472</v>
      </c>
    </row>
    <row r="21" spans="1:11" ht="12.75">
      <c r="A21" s="231" t="s">
        <v>159</v>
      </c>
      <c r="B21" s="242"/>
      <c r="C21" s="242"/>
      <c r="D21" s="242"/>
      <c r="E21" s="242"/>
      <c r="F21" s="242"/>
      <c r="G21" s="242"/>
      <c r="H21" s="242"/>
      <c r="I21" s="276"/>
      <c r="J21" s="276"/>
      <c r="K21" s="277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7">
        <v>0</v>
      </c>
      <c r="K22" s="7">
        <v>0</v>
      </c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125">
        <v>0</v>
      </c>
      <c r="K23" s="7">
        <v>0</v>
      </c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125">
        <v>134186</v>
      </c>
      <c r="K24" s="7">
        <v>451486</v>
      </c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125">
        <v>0</v>
      </c>
      <c r="K25" s="7">
        <v>0</v>
      </c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125">
        <v>4261</v>
      </c>
      <c r="K26" s="7">
        <v>1952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126">
        <f>SUM(J22:J26)</f>
        <v>138447</v>
      </c>
      <c r="K27" s="52">
        <f>SUM(K22:K26)</f>
        <v>453438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125">
        <v>0</v>
      </c>
      <c r="K28" s="7">
        <v>0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125">
        <v>0</v>
      </c>
      <c r="K29" s="7">
        <v>0</v>
      </c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125">
        <v>0</v>
      </c>
      <c r="K30" s="7">
        <v>0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126">
        <f>SUM(J28:J30)</f>
        <v>0</v>
      </c>
      <c r="K31" s="52">
        <f>SUM(K28:K30)</f>
        <v>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126">
        <f>IF(J27&gt;J31,J27-J31,0)</f>
        <v>138447</v>
      </c>
      <c r="K32" s="52">
        <f>IF(K27&gt;K31,K27-K31,0)</f>
        <v>453438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126">
        <f>IF(J31&gt;J27,J31-J27,0)</f>
        <v>0</v>
      </c>
      <c r="K33" s="52">
        <f>IF(K31&gt;K27,K31-K27,0)</f>
        <v>0</v>
      </c>
    </row>
    <row r="34" spans="1:11" ht="12.75">
      <c r="A34" s="231" t="s">
        <v>160</v>
      </c>
      <c r="B34" s="242"/>
      <c r="C34" s="242"/>
      <c r="D34" s="242"/>
      <c r="E34" s="242"/>
      <c r="F34" s="242"/>
      <c r="G34" s="242"/>
      <c r="H34" s="242"/>
      <c r="I34" s="276"/>
      <c r="J34" s="276"/>
      <c r="K34" s="277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7">
        <v>0</v>
      </c>
      <c r="K35" s="7">
        <v>0</v>
      </c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>
        <v>0</v>
      </c>
      <c r="K36" s="7">
        <v>0</v>
      </c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7">
        <v>0</v>
      </c>
      <c r="K37" s="7">
        <v>0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2">
        <f>SUM(J35:J37)</f>
        <v>0</v>
      </c>
      <c r="K38" s="52">
        <f>SUM(K35:K37)</f>
        <v>0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7">
        <v>371919</v>
      </c>
      <c r="K39" s="7">
        <v>247918</v>
      </c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>
        <v>0</v>
      </c>
      <c r="K40" s="7">
        <v>0</v>
      </c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>
        <v>0</v>
      </c>
      <c r="K41" s="7">
        <v>0</v>
      </c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>
        <v>0</v>
      </c>
      <c r="K42" s="7">
        <v>0</v>
      </c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v>0</v>
      </c>
      <c r="K43" s="7">
        <v>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2">
        <f>SUM(J39:J43)</f>
        <v>371919</v>
      </c>
      <c r="K44" s="52">
        <f>SUM(K39:K43)</f>
        <v>247918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2">
        <f>IF(J38&gt;J44,J38-J44,0)</f>
        <v>0</v>
      </c>
      <c r="K45" s="52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52">
        <f>IF(J44&gt;J38,J44-J38,0)</f>
        <v>371919</v>
      </c>
      <c r="K46" s="52">
        <f>IF(K44&gt;K38,K44-K38,0)</f>
        <v>247918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52">
        <f>IF(J19-J20+J32-J33+J45-J46&gt;0,J19-J20+J32-J33+J45-J46,0)</f>
        <v>4791195</v>
      </c>
      <c r="K47" s="52">
        <f>IF(K19-K20+K32-K33+K45-K46&gt;0,K19-K20+K32-K33+K45-K46,0)</f>
        <v>0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1781952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7">
        <v>2695668</v>
      </c>
      <c r="K49" s="7">
        <v>4377428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7">
        <f>+J47</f>
        <v>4791195</v>
      </c>
      <c r="K50" s="7">
        <f>+K47</f>
        <v>0</v>
      </c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7">
        <f>+J48</f>
        <v>0</v>
      </c>
      <c r="K51" s="7">
        <f>+K48</f>
        <v>1781952</v>
      </c>
    </row>
    <row r="52" spans="1:11" ht="12.75">
      <c r="A52" s="247" t="s">
        <v>177</v>
      </c>
      <c r="B52" s="248"/>
      <c r="C52" s="248"/>
      <c r="D52" s="248"/>
      <c r="E52" s="248"/>
      <c r="F52" s="248"/>
      <c r="G52" s="248"/>
      <c r="H52" s="248"/>
      <c r="I52" s="4">
        <v>44</v>
      </c>
      <c r="J52" s="60">
        <f>J49+J50-J51</f>
        <v>7486863</v>
      </c>
      <c r="K52" s="60">
        <f>K49+K50-K51</f>
        <v>2595476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319</v>
      </c>
      <c r="K4" s="65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0">
        <v>2</v>
      </c>
      <c r="J5" s="71" t="s">
        <v>283</v>
      </c>
      <c r="K5" s="71" t="s">
        <v>284</v>
      </c>
    </row>
    <row r="6" spans="1:11" ht="12.75">
      <c r="A6" s="231" t="s">
        <v>156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16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28" t="s">
        <v>109</v>
      </c>
      <c r="B21" s="282"/>
      <c r="C21" s="282"/>
      <c r="D21" s="282"/>
      <c r="E21" s="282"/>
      <c r="F21" s="282"/>
      <c r="G21" s="282"/>
      <c r="H21" s="283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31" t="s">
        <v>159</v>
      </c>
      <c r="B22" s="242"/>
      <c r="C22" s="242"/>
      <c r="D22" s="242"/>
      <c r="E22" s="242"/>
      <c r="F22" s="242"/>
      <c r="G22" s="242"/>
      <c r="H22" s="242"/>
      <c r="I22" s="276"/>
      <c r="J22" s="276"/>
      <c r="K22" s="277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31" t="s">
        <v>160</v>
      </c>
      <c r="B35" s="242"/>
      <c r="C35" s="242"/>
      <c r="D35" s="242"/>
      <c r="E35" s="242"/>
      <c r="F35" s="242"/>
      <c r="G35" s="242"/>
      <c r="H35" s="242"/>
      <c r="I35" s="276">
        <v>0</v>
      </c>
      <c r="J35" s="276"/>
      <c r="K35" s="277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8515625" style="74" customWidth="1"/>
    <col min="12" max="16384" width="9.140625" style="74" customWidth="1"/>
  </cols>
  <sheetData>
    <row r="1" spans="1:12" ht="12.75">
      <c r="A1" s="290" t="s">
        <v>281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3"/>
    </row>
    <row r="2" spans="1:12" ht="15.75">
      <c r="A2" s="41"/>
      <c r="B2" s="72"/>
      <c r="C2" s="300" t="s">
        <v>282</v>
      </c>
      <c r="D2" s="300"/>
      <c r="E2" s="75" t="s">
        <v>351</v>
      </c>
      <c r="F2" s="42" t="s">
        <v>250</v>
      </c>
      <c r="G2" s="301" t="s">
        <v>324</v>
      </c>
      <c r="H2" s="302"/>
      <c r="I2" s="72"/>
      <c r="J2" s="72"/>
      <c r="K2" s="72"/>
      <c r="L2" s="76"/>
    </row>
    <row r="3" spans="1:11" ht="23.25">
      <c r="A3" s="303" t="s">
        <v>59</v>
      </c>
      <c r="B3" s="303"/>
      <c r="C3" s="303"/>
      <c r="D3" s="303"/>
      <c r="E3" s="303"/>
      <c r="F3" s="303"/>
      <c r="G3" s="303"/>
      <c r="H3" s="303"/>
      <c r="I3" s="79" t="s">
        <v>305</v>
      </c>
      <c r="J3" s="80" t="s">
        <v>150</v>
      </c>
      <c r="K3" s="80" t="s">
        <v>151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2">
        <v>2</v>
      </c>
      <c r="J4" s="81" t="s">
        <v>283</v>
      </c>
      <c r="K4" s="81" t="s">
        <v>284</v>
      </c>
    </row>
    <row r="5" spans="1:11" ht="12.75">
      <c r="A5" s="292" t="s">
        <v>285</v>
      </c>
      <c r="B5" s="293"/>
      <c r="C5" s="293"/>
      <c r="D5" s="293"/>
      <c r="E5" s="293"/>
      <c r="F5" s="293"/>
      <c r="G5" s="293"/>
      <c r="H5" s="293"/>
      <c r="I5" s="43">
        <v>1</v>
      </c>
      <c r="J5" s="7">
        <v>81833700</v>
      </c>
      <c r="K5" s="44">
        <v>81833700</v>
      </c>
    </row>
    <row r="6" spans="1:11" ht="12.75">
      <c r="A6" s="292" t="s">
        <v>286</v>
      </c>
      <c r="B6" s="293"/>
      <c r="C6" s="293"/>
      <c r="D6" s="293"/>
      <c r="E6" s="293"/>
      <c r="F6" s="293"/>
      <c r="G6" s="293"/>
      <c r="H6" s="293"/>
      <c r="I6" s="43">
        <v>2</v>
      </c>
      <c r="J6" s="7">
        <v>0</v>
      </c>
      <c r="K6" s="45">
        <v>0</v>
      </c>
    </row>
    <row r="7" spans="1:11" ht="12.75">
      <c r="A7" s="292" t="s">
        <v>287</v>
      </c>
      <c r="B7" s="293"/>
      <c r="C7" s="293"/>
      <c r="D7" s="293"/>
      <c r="E7" s="293"/>
      <c r="F7" s="293"/>
      <c r="G7" s="293"/>
      <c r="H7" s="293"/>
      <c r="I7" s="43">
        <v>3</v>
      </c>
      <c r="J7" s="7">
        <v>80720</v>
      </c>
      <c r="K7" s="45">
        <v>80720</v>
      </c>
    </row>
    <row r="8" spans="1:11" ht="12.75">
      <c r="A8" s="292" t="s">
        <v>288</v>
      </c>
      <c r="B8" s="293"/>
      <c r="C8" s="293"/>
      <c r="D8" s="293"/>
      <c r="E8" s="293"/>
      <c r="F8" s="293"/>
      <c r="G8" s="293"/>
      <c r="H8" s="293"/>
      <c r="I8" s="43">
        <v>4</v>
      </c>
      <c r="J8" s="7">
        <v>-5314736.82</v>
      </c>
      <c r="K8" s="45">
        <v>-42149841.32</v>
      </c>
    </row>
    <row r="9" spans="1:11" ht="12.75">
      <c r="A9" s="292" t="s">
        <v>289</v>
      </c>
      <c r="B9" s="293"/>
      <c r="C9" s="293"/>
      <c r="D9" s="293"/>
      <c r="E9" s="293"/>
      <c r="F9" s="293"/>
      <c r="G9" s="293"/>
      <c r="H9" s="293"/>
      <c r="I9" s="43">
        <v>5</v>
      </c>
      <c r="J9" s="7">
        <v>-36835104.5</v>
      </c>
      <c r="K9" s="45">
        <v>-9968119.56</v>
      </c>
    </row>
    <row r="10" spans="1:11" ht="12.75">
      <c r="A10" s="292" t="s">
        <v>290</v>
      </c>
      <c r="B10" s="293"/>
      <c r="C10" s="293"/>
      <c r="D10" s="293"/>
      <c r="E10" s="293"/>
      <c r="F10" s="293"/>
      <c r="G10" s="293"/>
      <c r="H10" s="293"/>
      <c r="I10" s="43">
        <v>6</v>
      </c>
      <c r="J10" s="7">
        <v>0</v>
      </c>
      <c r="K10" s="45">
        <v>0</v>
      </c>
    </row>
    <row r="11" spans="1:11" ht="12.75">
      <c r="A11" s="292" t="s">
        <v>291</v>
      </c>
      <c r="B11" s="293"/>
      <c r="C11" s="293"/>
      <c r="D11" s="293"/>
      <c r="E11" s="293"/>
      <c r="F11" s="293"/>
      <c r="G11" s="293"/>
      <c r="H11" s="293"/>
      <c r="I11" s="43">
        <v>7</v>
      </c>
      <c r="J11" s="7">
        <v>0</v>
      </c>
      <c r="K11" s="45">
        <v>0</v>
      </c>
    </row>
    <row r="12" spans="1:11" ht="12.75">
      <c r="A12" s="292" t="s">
        <v>292</v>
      </c>
      <c r="B12" s="293"/>
      <c r="C12" s="293"/>
      <c r="D12" s="293"/>
      <c r="E12" s="293"/>
      <c r="F12" s="293"/>
      <c r="G12" s="293"/>
      <c r="H12" s="293"/>
      <c r="I12" s="43">
        <v>8</v>
      </c>
      <c r="J12" s="7">
        <v>0</v>
      </c>
      <c r="K12" s="45">
        <v>0</v>
      </c>
    </row>
    <row r="13" spans="1:11" ht="12.75">
      <c r="A13" s="292" t="s">
        <v>293</v>
      </c>
      <c r="B13" s="293"/>
      <c r="C13" s="293"/>
      <c r="D13" s="293"/>
      <c r="E13" s="293"/>
      <c r="F13" s="293"/>
      <c r="G13" s="293"/>
      <c r="H13" s="293"/>
      <c r="I13" s="43">
        <v>9</v>
      </c>
      <c r="J13" s="7">
        <v>0</v>
      </c>
      <c r="K13" s="45">
        <v>0</v>
      </c>
    </row>
    <row r="14" spans="1:11" ht="12.75">
      <c r="A14" s="294" t="s">
        <v>294</v>
      </c>
      <c r="B14" s="295"/>
      <c r="C14" s="295"/>
      <c r="D14" s="295"/>
      <c r="E14" s="295"/>
      <c r="F14" s="295"/>
      <c r="G14" s="295"/>
      <c r="H14" s="295"/>
      <c r="I14" s="43">
        <v>10</v>
      </c>
      <c r="J14" s="52">
        <f>SUM(J5:J13)</f>
        <v>39764578.68000001</v>
      </c>
      <c r="K14" s="77">
        <f>SUM(K5:K13)</f>
        <v>29796459.119999997</v>
      </c>
    </row>
    <row r="15" spans="1:11" ht="12.75">
      <c r="A15" s="292" t="s">
        <v>295</v>
      </c>
      <c r="B15" s="293"/>
      <c r="C15" s="293"/>
      <c r="D15" s="293"/>
      <c r="E15" s="293"/>
      <c r="F15" s="293"/>
      <c r="G15" s="293"/>
      <c r="H15" s="293"/>
      <c r="I15" s="43">
        <v>11</v>
      </c>
      <c r="J15" s="7">
        <f>216708216.81-80720</f>
        <v>216627496.81</v>
      </c>
      <c r="K15" s="7">
        <f>204321220.45-80720</f>
        <v>204240500.45</v>
      </c>
    </row>
    <row r="16" spans="1:11" ht="12.75">
      <c r="A16" s="292" t="s">
        <v>296</v>
      </c>
      <c r="B16" s="293"/>
      <c r="C16" s="293"/>
      <c r="D16" s="293"/>
      <c r="E16" s="293"/>
      <c r="F16" s="293"/>
      <c r="G16" s="293"/>
      <c r="H16" s="293"/>
      <c r="I16" s="43">
        <v>12</v>
      </c>
      <c r="J16" s="7">
        <v>0</v>
      </c>
      <c r="K16" s="45">
        <v>0</v>
      </c>
    </row>
    <row r="17" spans="1:11" ht="12.75">
      <c r="A17" s="292" t="s">
        <v>297</v>
      </c>
      <c r="B17" s="293"/>
      <c r="C17" s="293"/>
      <c r="D17" s="293"/>
      <c r="E17" s="293"/>
      <c r="F17" s="293"/>
      <c r="G17" s="293"/>
      <c r="H17" s="293"/>
      <c r="I17" s="43">
        <v>13</v>
      </c>
      <c r="J17" s="7">
        <v>0</v>
      </c>
      <c r="K17" s="45">
        <v>0</v>
      </c>
    </row>
    <row r="18" spans="1:11" ht="12.75">
      <c r="A18" s="292" t="s">
        <v>298</v>
      </c>
      <c r="B18" s="293"/>
      <c r="C18" s="293"/>
      <c r="D18" s="293"/>
      <c r="E18" s="293"/>
      <c r="F18" s="293"/>
      <c r="G18" s="293"/>
      <c r="H18" s="293"/>
      <c r="I18" s="43">
        <v>14</v>
      </c>
      <c r="J18" s="7">
        <v>0</v>
      </c>
      <c r="K18" s="45">
        <v>0</v>
      </c>
    </row>
    <row r="19" spans="1:11" ht="12.75">
      <c r="A19" s="292" t="s">
        <v>299</v>
      </c>
      <c r="B19" s="293"/>
      <c r="C19" s="293"/>
      <c r="D19" s="293"/>
      <c r="E19" s="293"/>
      <c r="F19" s="293"/>
      <c r="G19" s="293"/>
      <c r="H19" s="293"/>
      <c r="I19" s="43">
        <v>15</v>
      </c>
      <c r="J19" s="7">
        <v>0</v>
      </c>
      <c r="K19" s="45">
        <v>0</v>
      </c>
    </row>
    <row r="20" spans="1:11" ht="12.75">
      <c r="A20" s="292" t="s">
        <v>300</v>
      </c>
      <c r="B20" s="293"/>
      <c r="C20" s="293"/>
      <c r="D20" s="293"/>
      <c r="E20" s="293"/>
      <c r="F20" s="293"/>
      <c r="G20" s="293"/>
      <c r="H20" s="293"/>
      <c r="I20" s="43">
        <v>16</v>
      </c>
      <c r="J20" s="7">
        <v>0</v>
      </c>
      <c r="K20" s="45">
        <v>0</v>
      </c>
    </row>
    <row r="21" spans="1:11" ht="12.75">
      <c r="A21" s="294" t="s">
        <v>301</v>
      </c>
      <c r="B21" s="295"/>
      <c r="C21" s="295"/>
      <c r="D21" s="295"/>
      <c r="E21" s="295"/>
      <c r="F21" s="295"/>
      <c r="G21" s="295"/>
      <c r="H21" s="295"/>
      <c r="I21" s="43">
        <v>17</v>
      </c>
      <c r="J21" s="60">
        <f>SUM(J15:J20)</f>
        <v>216627496.81</v>
      </c>
      <c r="K21" s="78">
        <f>SUM(K15:K20)</f>
        <v>204240500.45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4" t="s">
        <v>302</v>
      </c>
      <c r="B23" s="285"/>
      <c r="C23" s="285"/>
      <c r="D23" s="285"/>
      <c r="E23" s="285"/>
      <c r="F23" s="285"/>
      <c r="G23" s="285"/>
      <c r="H23" s="285"/>
      <c r="I23" s="46">
        <v>18</v>
      </c>
      <c r="J23" s="6">
        <f>SUM(J17:J22)</f>
        <v>216627496.81</v>
      </c>
      <c r="K23" s="6">
        <f>SUM(K17:K22)</f>
        <v>204240500.45</v>
      </c>
    </row>
    <row r="24" spans="1:11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7">
        <v>19</v>
      </c>
      <c r="J24" s="78">
        <v>0</v>
      </c>
      <c r="K24" s="78">
        <v>0</v>
      </c>
    </row>
    <row r="25" spans="1:11" ht="30" customHeight="1">
      <c r="A25" s="288" t="s">
        <v>304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1:J6 J8:J22 L1:IV65536 J24:K65536 K1:K22"/>
    <dataValidation type="whole" operator="notEqual" allowBlank="1" showInputMessage="1" showErrorMessage="1" errorTitle="Pogrešan unos" error="Mogu se unijeti samo cjelobrojne vrijednosti." sqref="J7">
      <formula1>999999999999</formula1>
    </dataValidation>
    <dataValidation type="whole" operator="notEqual" allowBlank="1" showInputMessage="1" showErrorMessage="1" errorTitle="Pogrešan unos" error="Mogu se unijeti samo cjelobrojne vrijednosti." sqref="J23:K23">
      <formula1>9999999999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Sanja Buzancic</cp:lastModifiedBy>
  <cp:lastPrinted>2018-04-28T12:01:46Z</cp:lastPrinted>
  <dcterms:created xsi:type="dcterms:W3CDTF">2008-10-17T11:51:54Z</dcterms:created>
  <dcterms:modified xsi:type="dcterms:W3CDTF">2018-04-28T12:04:04Z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